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https://mtgov-my.sharepoint.com/personal/cba265_mt_gov/Documents/Narrative Nutrient Standards Rulemaking/3_Draft Rulemaking Documents/Guidance and Templates/Guidance_December2022/"/>
    </mc:Choice>
  </mc:AlternateContent>
  <xr:revisionPtr revIDLastSave="402" documentId="13_ncr:1_{630F8534-01B7-4281-BB4F-253E49FE952A}" xr6:coauthVersionLast="47" xr6:coauthVersionMax="47" xr10:uidLastSave="{F60B3DD7-2CA2-43A6-9DD5-1CD8E8EE483C}"/>
  <bookViews>
    <workbookView xWindow="-108" yWindow="-108" windowWidth="23256" windowHeight="12576" xr2:uid="{F49D66F7-5A7C-4A17-95CC-85686ED9132D}"/>
  </bookViews>
  <sheets>
    <sheet name="Stream Uptake Length"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5" i="1" l="1"/>
  <c r="C52" i="1"/>
  <c r="D52" i="1"/>
  <c r="D36" i="1"/>
  <c r="E52" i="1"/>
  <c r="S5" i="1"/>
  <c r="S4" i="1"/>
  <c r="S3" i="1"/>
  <c r="F55" i="1"/>
  <c r="E55" i="1"/>
  <c r="D55" i="1"/>
  <c r="C55" i="1"/>
  <c r="D48" i="1"/>
  <c r="D46" i="1"/>
  <c r="D47" i="1"/>
  <c r="D45" i="1"/>
  <c r="C48" i="1"/>
  <c r="C47" i="1"/>
  <c r="C46" i="1"/>
  <c r="C45" i="1"/>
  <c r="D37" i="1"/>
  <c r="F52" i="1"/>
  <c r="C36"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K10" i="1"/>
  <c r="K9" i="1"/>
  <c r="K8" i="1"/>
  <c r="K7" i="1"/>
  <c r="K6" i="1"/>
  <c r="K5" i="1"/>
  <c r="K4" i="1"/>
  <c r="K3" i="1"/>
  <c r="S7" i="1" l="1"/>
  <c r="F24" i="1"/>
  <c r="F23" i="1"/>
  <c r="F22" i="1"/>
  <c r="F21" i="1"/>
  <c r="F16" i="1"/>
  <c r="C38" i="1" s="1"/>
  <c r="D38" i="1" s="1"/>
  <c r="F15" i="1"/>
  <c r="C37" i="1" s="1"/>
  <c r="F14" i="1"/>
  <c r="F13" i="1"/>
  <c r="D35" i="1" s="1"/>
  <c r="F11" i="1"/>
  <c r="C43" i="1" s="1"/>
  <c r="D43" i="1" s="1"/>
  <c r="F10" i="1"/>
  <c r="C42" i="1" s="1"/>
  <c r="D42" i="1" s="1"/>
  <c r="F9" i="1"/>
  <c r="C41" i="1" s="1"/>
  <c r="D41" i="1" s="1"/>
  <c r="F8" i="1"/>
  <c r="C40" i="1" s="1"/>
  <c r="D40" i="1" s="1"/>
  <c r="F5" i="1"/>
  <c r="F4" i="1"/>
  <c r="F3" i="1"/>
  <c r="F2" i="1"/>
</calcChain>
</file>

<file path=xl/sharedStrings.xml><?xml version="1.0" encoding="utf-8"?>
<sst xmlns="http://schemas.openxmlformats.org/spreadsheetml/2006/main" count="104" uniqueCount="69">
  <si>
    <t>Nutrient Being Taken Up</t>
  </si>
  <si>
    <t>z (depth; m)</t>
  </si>
  <si>
    <r>
      <t>NO</t>
    </r>
    <r>
      <rPr>
        <vertAlign val="subscript"/>
        <sz val="10"/>
        <rFont val="Arial"/>
        <family val="2"/>
      </rPr>
      <t>3</t>
    </r>
  </si>
  <si>
    <r>
      <t>v</t>
    </r>
    <r>
      <rPr>
        <vertAlign val="subscript"/>
        <sz val="10"/>
        <rFont val="Arial"/>
        <family val="2"/>
      </rPr>
      <t>i</t>
    </r>
    <r>
      <rPr>
        <sz val="10"/>
        <rFont val="Arial"/>
      </rPr>
      <t xml:space="preserve"> from Ensign and Doyle (2006); </t>
    </r>
    <r>
      <rPr>
        <b/>
        <sz val="10"/>
        <rFont val="Arial"/>
        <family val="2"/>
      </rPr>
      <t>mean</t>
    </r>
    <r>
      <rPr>
        <sz val="10"/>
        <rFont val="Arial"/>
      </rPr>
      <t xml:space="preserve"> value calculated for 14 4th order streams. </t>
    </r>
  </si>
  <si>
    <r>
      <t>v</t>
    </r>
    <r>
      <rPr>
        <vertAlign val="subscript"/>
        <sz val="10"/>
        <rFont val="Arial"/>
        <family val="2"/>
      </rPr>
      <t>i</t>
    </r>
    <r>
      <rPr>
        <sz val="10"/>
        <rFont val="Arial"/>
      </rPr>
      <t xml:space="preserve"> from Ensign and Doyle (2006); </t>
    </r>
    <r>
      <rPr>
        <b/>
        <sz val="10"/>
        <rFont val="Arial"/>
        <family val="2"/>
      </rPr>
      <t>median</t>
    </r>
    <r>
      <rPr>
        <sz val="10"/>
        <rFont val="Arial"/>
      </rPr>
      <t xml:space="preserve"> value calculated for 14 4th order streams. </t>
    </r>
  </si>
  <si>
    <t>Pool</t>
  </si>
  <si>
    <r>
      <t>Mean Channel X-sectional area (m</t>
    </r>
    <r>
      <rPr>
        <b/>
        <i/>
        <vertAlign val="superscript"/>
        <sz val="10"/>
        <rFont val="Arial"/>
        <family val="2"/>
      </rPr>
      <t>2</t>
    </r>
    <r>
      <rPr>
        <b/>
        <i/>
        <sz val="10"/>
        <rFont val="Arial"/>
        <family val="2"/>
      </rPr>
      <t>):</t>
    </r>
  </si>
  <si>
    <r>
      <t>v</t>
    </r>
    <r>
      <rPr>
        <vertAlign val="subscript"/>
        <sz val="10"/>
        <rFont val="Arial"/>
        <family val="2"/>
      </rPr>
      <t>i</t>
    </r>
    <r>
      <rPr>
        <sz val="10"/>
        <rFont val="Arial"/>
      </rPr>
      <t xml:space="preserve"> from Ensign and Doyle (2006); </t>
    </r>
    <r>
      <rPr>
        <b/>
        <sz val="10"/>
        <rFont val="Arial"/>
        <family val="2"/>
      </rPr>
      <t>min</t>
    </r>
    <r>
      <rPr>
        <sz val="10"/>
        <rFont val="Arial"/>
      </rPr>
      <t xml:space="preserve"> value calculated for 14 4th order streams. </t>
    </r>
  </si>
  <si>
    <t>Glide</t>
  </si>
  <si>
    <r>
      <t>v</t>
    </r>
    <r>
      <rPr>
        <vertAlign val="subscript"/>
        <sz val="10"/>
        <rFont val="Arial"/>
        <family val="2"/>
      </rPr>
      <t>i</t>
    </r>
    <r>
      <rPr>
        <sz val="10"/>
        <rFont val="Arial"/>
      </rPr>
      <t xml:space="preserve"> from Ensign and Doyle (2006); </t>
    </r>
    <r>
      <rPr>
        <b/>
        <sz val="10"/>
        <rFont val="Arial"/>
        <family val="2"/>
      </rPr>
      <t>max</t>
    </r>
    <r>
      <rPr>
        <sz val="10"/>
        <rFont val="Arial"/>
      </rPr>
      <t xml:space="preserve"> value calculated for 14 4th order streams. </t>
    </r>
  </si>
  <si>
    <t>Mean Water Velocity (m/sec):</t>
  </si>
  <si>
    <r>
      <t>PO</t>
    </r>
    <r>
      <rPr>
        <vertAlign val="subscript"/>
        <sz val="10"/>
        <rFont val="Arial"/>
        <family val="2"/>
      </rPr>
      <t>4</t>
    </r>
  </si>
  <si>
    <r>
      <t>v</t>
    </r>
    <r>
      <rPr>
        <vertAlign val="subscript"/>
        <sz val="10"/>
        <rFont val="Arial"/>
        <family val="2"/>
      </rPr>
      <t>i</t>
    </r>
    <r>
      <rPr>
        <sz val="10"/>
        <rFont val="Arial"/>
      </rPr>
      <t xml:space="preserve"> from Ensign and Doyle (2006); </t>
    </r>
    <r>
      <rPr>
        <b/>
        <sz val="10"/>
        <rFont val="Arial"/>
        <family val="2"/>
      </rPr>
      <t>mean</t>
    </r>
    <r>
      <rPr>
        <sz val="10"/>
        <rFont val="Arial"/>
      </rPr>
      <t xml:space="preserve"> value calculated for 194 1st to 5th order streams. </t>
    </r>
  </si>
  <si>
    <r>
      <t>v</t>
    </r>
    <r>
      <rPr>
        <vertAlign val="subscript"/>
        <sz val="10"/>
        <rFont val="Arial"/>
        <family val="2"/>
      </rPr>
      <t>i</t>
    </r>
    <r>
      <rPr>
        <sz val="10"/>
        <rFont val="Arial"/>
      </rPr>
      <t xml:space="preserve"> from Ensign and Doyle (2006); </t>
    </r>
    <r>
      <rPr>
        <b/>
        <sz val="10"/>
        <rFont val="Arial"/>
        <family val="2"/>
      </rPr>
      <t>median</t>
    </r>
    <r>
      <rPr>
        <sz val="10"/>
        <rFont val="Arial"/>
      </rPr>
      <t xml:space="preserve"> value calculated for 194 1st to 5th order streams. </t>
    </r>
  </si>
  <si>
    <r>
      <t>v</t>
    </r>
    <r>
      <rPr>
        <vertAlign val="subscript"/>
        <sz val="10"/>
        <rFont val="Arial"/>
        <family val="2"/>
      </rPr>
      <t>i</t>
    </r>
    <r>
      <rPr>
        <sz val="10"/>
        <rFont val="Arial"/>
      </rPr>
      <t xml:space="preserve"> from Ensign and Doyle (2006); </t>
    </r>
    <r>
      <rPr>
        <b/>
        <sz val="10"/>
        <rFont val="Arial"/>
        <family val="2"/>
      </rPr>
      <t xml:space="preserve">min </t>
    </r>
    <r>
      <rPr>
        <sz val="10"/>
        <rFont val="Arial"/>
      </rPr>
      <t xml:space="preserve">value calculated for 194 1st to 5th order streams. </t>
    </r>
  </si>
  <si>
    <r>
      <t>v</t>
    </r>
    <r>
      <rPr>
        <vertAlign val="subscript"/>
        <sz val="10"/>
        <rFont val="Arial"/>
        <family val="2"/>
      </rPr>
      <t>i</t>
    </r>
    <r>
      <rPr>
        <sz val="10"/>
        <rFont val="Arial"/>
      </rPr>
      <t xml:space="preserve"> from Ensign and Doyle (2006); </t>
    </r>
    <r>
      <rPr>
        <b/>
        <sz val="10"/>
        <rFont val="Arial"/>
        <family val="2"/>
      </rPr>
      <t>max</t>
    </r>
    <r>
      <rPr>
        <sz val="10"/>
        <rFont val="Arial"/>
      </rPr>
      <t xml:space="preserve"> value calculated for 194 1st to 5th order streams. </t>
    </r>
  </si>
  <si>
    <r>
      <t>v</t>
    </r>
    <r>
      <rPr>
        <vertAlign val="subscript"/>
        <sz val="10"/>
        <rFont val="Arial"/>
        <family val="2"/>
      </rPr>
      <t>i</t>
    </r>
    <r>
      <rPr>
        <sz val="10"/>
        <rFont val="Arial"/>
      </rPr>
      <t xml:space="preserve"> from Ensign and Doyle (2006); </t>
    </r>
    <r>
      <rPr>
        <b/>
        <sz val="10"/>
        <rFont val="Arial"/>
        <family val="2"/>
      </rPr>
      <t>mean</t>
    </r>
    <r>
      <rPr>
        <sz val="10"/>
        <rFont val="Arial"/>
      </rPr>
      <t xml:space="preserve"> value calculated for 139 1st to 5th order streams. </t>
    </r>
  </si>
  <si>
    <r>
      <t>v</t>
    </r>
    <r>
      <rPr>
        <vertAlign val="subscript"/>
        <sz val="10"/>
        <rFont val="Arial"/>
        <family val="2"/>
      </rPr>
      <t>i</t>
    </r>
    <r>
      <rPr>
        <sz val="10"/>
        <rFont val="Arial"/>
      </rPr>
      <t xml:space="preserve"> from Ensign and Doyle (2006); </t>
    </r>
    <r>
      <rPr>
        <b/>
        <sz val="10"/>
        <rFont val="Arial"/>
        <family val="2"/>
      </rPr>
      <t>median</t>
    </r>
    <r>
      <rPr>
        <sz val="10"/>
        <rFont val="Arial"/>
      </rPr>
      <t xml:space="preserve"> value calculated for 139 1st to 5th order streams. </t>
    </r>
  </si>
  <si>
    <r>
      <t>v</t>
    </r>
    <r>
      <rPr>
        <vertAlign val="subscript"/>
        <sz val="10"/>
        <rFont val="Arial"/>
        <family val="2"/>
      </rPr>
      <t>i</t>
    </r>
    <r>
      <rPr>
        <sz val="10"/>
        <rFont val="Arial"/>
      </rPr>
      <t xml:space="preserve"> from Ensign and Doyle (2006); </t>
    </r>
    <r>
      <rPr>
        <b/>
        <sz val="10"/>
        <rFont val="Arial"/>
        <family val="2"/>
      </rPr>
      <t>minimum</t>
    </r>
    <r>
      <rPr>
        <sz val="10"/>
        <rFont val="Arial"/>
      </rPr>
      <t xml:space="preserve"> value calculated for 139 1st to 5th order streams. </t>
    </r>
  </si>
  <si>
    <r>
      <t>v</t>
    </r>
    <r>
      <rPr>
        <vertAlign val="subscript"/>
        <sz val="10"/>
        <rFont val="Arial"/>
        <family val="2"/>
      </rPr>
      <t>i</t>
    </r>
    <r>
      <rPr>
        <sz val="10"/>
        <rFont val="Arial"/>
      </rPr>
      <t xml:space="preserve"> from Ensign and Doyle (2006); </t>
    </r>
    <r>
      <rPr>
        <b/>
        <sz val="10"/>
        <rFont val="Arial"/>
        <family val="2"/>
      </rPr>
      <t>max</t>
    </r>
    <r>
      <rPr>
        <sz val="10"/>
        <rFont val="Arial"/>
      </rPr>
      <t xml:space="preserve"> value calculated for 139 1st to 5th order streams. </t>
    </r>
  </si>
  <si>
    <t>NH4</t>
  </si>
  <si>
    <r>
      <t>showed that nitrate-addition experiments also had an overestimation of  of S</t>
    </r>
    <r>
      <rPr>
        <vertAlign val="subscript"/>
        <sz val="10"/>
        <rFont val="Arial"/>
        <family val="2"/>
      </rPr>
      <t>w,</t>
    </r>
    <r>
      <rPr>
        <sz val="10"/>
        <rFont val="Arial"/>
      </rPr>
      <t xml:space="preserve"> by about 3.5 times.  Other studies show</t>
    </r>
  </si>
  <si>
    <t xml:space="preserve">that 1.5 to 3 X overestimation of Sw by nutrient addition experiments is common.  So, a good correction factor to use </t>
  </si>
  <si>
    <t>Given above:</t>
  </si>
  <si>
    <t>Sw (m)</t>
  </si>
  <si>
    <t>Corrected Sw (m)</t>
  </si>
  <si>
    <t>Nitrate</t>
  </si>
  <si>
    <t>Phosphate</t>
  </si>
  <si>
    <r>
      <t>Water Velocity     (m sec</t>
    </r>
    <r>
      <rPr>
        <b/>
        <vertAlign val="superscript"/>
        <sz val="10"/>
        <rFont val="Arial"/>
        <family val="2"/>
      </rPr>
      <t>-1</t>
    </r>
    <r>
      <rPr>
        <b/>
        <sz val="10"/>
        <rFont val="Arial"/>
        <family val="2"/>
      </rPr>
      <t>)</t>
    </r>
  </si>
  <si>
    <r>
      <t xml:space="preserve">   v</t>
    </r>
    <r>
      <rPr>
        <b/>
        <i/>
        <vertAlign val="subscript"/>
        <sz val="14"/>
        <rFont val="Arial"/>
        <family val="2"/>
      </rPr>
      <t xml:space="preserve">i           </t>
    </r>
    <r>
      <rPr>
        <b/>
        <sz val="10"/>
        <rFont val="Arial"/>
        <family val="2"/>
      </rPr>
      <t>(mm sec</t>
    </r>
    <r>
      <rPr>
        <b/>
        <vertAlign val="superscript"/>
        <sz val="10"/>
        <rFont val="Arial"/>
        <family val="2"/>
      </rPr>
      <t>-1</t>
    </r>
    <r>
      <rPr>
        <b/>
        <sz val="10"/>
        <rFont val="Arial"/>
        <family val="2"/>
      </rPr>
      <t>)</t>
    </r>
  </si>
  <si>
    <t>High estimate (lower quartile from Ensign &amp; Doyle 2006)</t>
  </si>
  <si>
    <t>Channel Width (m)</t>
  </si>
  <si>
    <r>
      <t>Mean Baseflow Flow (m</t>
    </r>
    <r>
      <rPr>
        <b/>
        <i/>
        <vertAlign val="superscript"/>
        <sz val="10"/>
        <rFont val="Arial"/>
        <family val="2"/>
      </rPr>
      <t>3</t>
    </r>
    <r>
      <rPr>
        <b/>
        <i/>
        <sz val="10"/>
        <rFont val="Arial"/>
        <family val="2"/>
      </rPr>
      <t>/sec):</t>
    </r>
  </si>
  <si>
    <t>Transect depths (m), L to R in descending order</t>
  </si>
  <si>
    <t>Transect depths (cm), L to R in descending order</t>
  </si>
  <si>
    <t>Channel Type</t>
  </si>
  <si>
    <t>Ammonia</t>
  </si>
  <si>
    <t>Mean of all studies (Ensign &amp; Doyle 2006)</t>
  </si>
  <si>
    <t>Median of all studies (Ensign &amp; Doyle 2006)</t>
  </si>
  <si>
    <t>Lower estimate (uppr quartile from Ensign &amp; Doyle 2006)</t>
  </si>
  <si>
    <t>Minimum (m)</t>
  </si>
  <si>
    <t>Estimation of Downstream Distance Site Placement (meters):</t>
  </si>
  <si>
    <t xml:space="preserve">Maximum (m) </t>
  </si>
  <si>
    <t xml:space="preserve">Median (m) </t>
  </si>
  <si>
    <t>Average (m)</t>
  </si>
  <si>
    <t xml:space="preserve">Mean Channel Width (m): </t>
  </si>
  <si>
    <t>Mean Water Depth (m):</t>
  </si>
  <si>
    <r>
      <t>Uptake Distance (S</t>
    </r>
    <r>
      <rPr>
        <b/>
        <vertAlign val="subscript"/>
        <sz val="11"/>
        <rFont val="Arial"/>
        <family val="2"/>
      </rPr>
      <t>w, in meters)</t>
    </r>
    <r>
      <rPr>
        <b/>
        <vertAlign val="superscript"/>
        <sz val="11"/>
        <rFont val="Arial"/>
        <family val="2"/>
      </rPr>
      <t>†</t>
    </r>
  </si>
  <si>
    <r>
      <rPr>
        <vertAlign val="superscript"/>
        <sz val="10"/>
        <rFont val="Arial"/>
        <family val="2"/>
      </rPr>
      <t>*</t>
    </r>
    <r>
      <rPr>
        <sz val="10"/>
        <rFont val="Arial"/>
        <family val="2"/>
      </rPr>
      <t xml:space="preserve">Ensign, H.S., and M.W. Doyle, 2006.  Nutrient Spiraling in Streams and River Networks. </t>
    </r>
    <r>
      <rPr>
        <i/>
        <sz val="10"/>
        <rFont val="Arial"/>
        <family val="2"/>
      </rPr>
      <t xml:space="preserve"> Journal of Geophysical Research, </t>
    </r>
    <r>
      <rPr>
        <sz val="10"/>
        <rFont val="Arial"/>
        <family val="2"/>
      </rPr>
      <t>Volume 111.</t>
    </r>
    <r>
      <rPr>
        <sz val="10"/>
        <rFont val="Arial"/>
      </rPr>
      <t xml:space="preserve"> G04009, doi:10.1029/2005JG000114.</t>
    </r>
  </si>
  <si>
    <r>
      <rPr>
        <vertAlign val="superscript"/>
        <sz val="10"/>
        <rFont val="Arial"/>
        <family val="2"/>
      </rPr>
      <t>†</t>
    </r>
    <r>
      <rPr>
        <sz val="10"/>
        <rFont val="Arial"/>
        <family val="2"/>
      </rPr>
      <t xml:space="preserve">Based on formula in: Kohler, A.E., A. Rugenski, and D. Taki, 2008. Stream Food Web Response to a Salmon Carcass Analogue Addition in Two Central Idaho, USA Streams. </t>
    </r>
    <r>
      <rPr>
        <i/>
        <sz val="10"/>
        <rFont val="Arial"/>
        <family val="2"/>
      </rPr>
      <t>Freshwater Biolog</t>
    </r>
    <r>
      <rPr>
        <sz val="10"/>
        <rFont val="Arial"/>
        <family val="2"/>
      </rPr>
      <t xml:space="preserve">y 53: 446-460.  </t>
    </r>
  </si>
  <si>
    <r>
      <t>Now</t>
    </r>
    <r>
      <rPr>
        <sz val="10"/>
        <rFont val="Arial"/>
      </rPr>
      <t xml:space="preserve">, nitrate is known to have longer spiralling lengths than ammonia, but the Walker Branch experiment (page 557, Mulholland </t>
    </r>
    <r>
      <rPr>
        <i/>
        <sz val="10"/>
        <rFont val="Arial"/>
        <family val="2"/>
      </rPr>
      <t>et al.</t>
    </r>
    <r>
      <rPr>
        <sz val="10"/>
        <rFont val="Arial"/>
      </rPr>
      <t xml:space="preserve"> (2002)</t>
    </r>
    <r>
      <rPr>
        <b/>
        <vertAlign val="superscript"/>
        <sz val="10"/>
        <rFont val="Arial"/>
        <family val="2"/>
      </rPr>
      <t>‡</t>
    </r>
  </si>
  <si>
    <r>
      <rPr>
        <vertAlign val="superscript"/>
        <sz val="10"/>
        <rFont val="Arial"/>
        <family val="2"/>
      </rPr>
      <t>‡</t>
    </r>
    <r>
      <rPr>
        <sz val="10"/>
        <rFont val="Arial"/>
        <family val="2"/>
      </rPr>
      <t xml:space="preserve"> Mulholland, P.J. </t>
    </r>
    <r>
      <rPr>
        <i/>
        <sz val="10"/>
        <rFont val="Arial"/>
        <family val="2"/>
      </rPr>
      <t>et al.</t>
    </r>
    <r>
      <rPr>
        <sz val="10"/>
        <rFont val="Arial"/>
        <family val="2"/>
      </rPr>
      <t xml:space="preserve">, 2002. Can Uptake Length in Streams be Determined by Nutrient Addition Experiments? Results from an Interbiome Comparison Study.  </t>
    </r>
    <r>
      <rPr>
        <i/>
        <sz val="10"/>
        <rFont val="Arial"/>
        <family val="2"/>
      </rPr>
      <t>Journal of the North American Benthological Society</t>
    </r>
    <r>
      <rPr>
        <sz val="10"/>
        <rFont val="Arial"/>
        <family val="2"/>
      </rPr>
      <t xml:space="preserve"> 21: 544-560.</t>
    </r>
  </si>
  <si>
    <t>These cells are based on ammonia uptake. Only include these cells in the distance estimation computations if ammonia is at elevated concentrations in the discharge (e.g., for lagoons). Enter reach-specifc data into cells C21 to D24.</t>
  </si>
  <si>
    <t>These calculations are specific to 4th order streams.  Users should normally use the areas in gray below for a wider array of stream types.</t>
  </si>
  <si>
    <t>Source*</t>
  </si>
  <si>
    <r>
      <t>v</t>
    </r>
    <r>
      <rPr>
        <vertAlign val="subscript"/>
        <sz val="10"/>
        <rFont val="Arial"/>
        <family val="2"/>
      </rPr>
      <t>i</t>
    </r>
    <r>
      <rPr>
        <sz val="10"/>
        <rFont val="Arial"/>
      </rPr>
      <t xml:space="preserve"> from Ensign and Doyle (2006); </t>
    </r>
    <r>
      <rPr>
        <b/>
        <sz val="10"/>
        <rFont val="Arial"/>
        <family val="2"/>
      </rPr>
      <t>mean</t>
    </r>
    <r>
      <rPr>
        <sz val="10"/>
        <rFont val="Arial"/>
      </rPr>
      <t xml:space="preserve"> value calculated for 154 1st to 5th order streams. </t>
    </r>
  </si>
  <si>
    <r>
      <t>v</t>
    </r>
    <r>
      <rPr>
        <vertAlign val="subscript"/>
        <sz val="10"/>
        <rFont val="Arial"/>
        <family val="2"/>
      </rPr>
      <t>i</t>
    </r>
    <r>
      <rPr>
        <sz val="10"/>
        <rFont val="Arial"/>
      </rPr>
      <t xml:space="preserve"> from Ensign and Doyle (2006); </t>
    </r>
    <r>
      <rPr>
        <b/>
        <sz val="10"/>
        <rFont val="Arial"/>
        <family val="2"/>
      </rPr>
      <t>median</t>
    </r>
    <r>
      <rPr>
        <sz val="10"/>
        <rFont val="Arial"/>
      </rPr>
      <t xml:space="preserve"> value calculated for 154 1st to 5th order streams. </t>
    </r>
  </si>
  <si>
    <r>
      <t>v</t>
    </r>
    <r>
      <rPr>
        <vertAlign val="subscript"/>
        <sz val="10"/>
        <rFont val="Arial"/>
        <family val="2"/>
      </rPr>
      <t>i</t>
    </r>
    <r>
      <rPr>
        <sz val="10"/>
        <rFont val="Arial"/>
      </rPr>
      <t xml:space="preserve"> from Ensign and Doyle (2006); </t>
    </r>
    <r>
      <rPr>
        <b/>
        <sz val="10"/>
        <rFont val="Arial"/>
        <family val="2"/>
      </rPr>
      <t>minimum</t>
    </r>
    <r>
      <rPr>
        <sz val="10"/>
        <rFont val="Arial"/>
      </rPr>
      <t xml:space="preserve"> value calculated for 154 1st to 5th order streams. </t>
    </r>
  </si>
  <si>
    <r>
      <t>v</t>
    </r>
    <r>
      <rPr>
        <vertAlign val="subscript"/>
        <sz val="10"/>
        <rFont val="Arial"/>
        <family val="2"/>
      </rPr>
      <t>i</t>
    </r>
    <r>
      <rPr>
        <sz val="10"/>
        <rFont val="Arial"/>
      </rPr>
      <t xml:space="preserve"> from Ensign and Doyle (2006); </t>
    </r>
    <r>
      <rPr>
        <b/>
        <sz val="10"/>
        <rFont val="Arial"/>
        <family val="2"/>
      </rPr>
      <t>max</t>
    </r>
    <r>
      <rPr>
        <sz val="10"/>
        <rFont val="Arial"/>
      </rPr>
      <t xml:space="preserve"> value calculated for 154 1st to 5th order streams. </t>
    </r>
  </si>
  <si>
    <t xml:space="preserve">Distance Estimates </t>
  </si>
  <si>
    <t>would be to divide by 3.</t>
  </si>
  <si>
    <t>Summary of Computations:</t>
  </si>
  <si>
    <t xml:space="preserve">Per Phosphate and Nitrate </t>
  </si>
  <si>
    <t>Per Phosphate, Nitrate, Ammonia (domestic lagoons only)</t>
  </si>
  <si>
    <t xml:space="preserve">Example Stream Average Velocity Estimation at Base Flow.  Column M, descending, shows the channel width measurement at 11 transects.  Column K, descending, shows 5 measurements (left, left-center, center, right-center, right) of of water depth corresponding to each channel width measurement of the same color. Mean water velocity is computed in cell S7.     </t>
  </si>
  <si>
    <t>Instructions Below (READ THESE FIRST!)</t>
  </si>
  <si>
    <t xml:space="preserve">Enter your channel width and corresponding transect depths in place of the example values in columns J and M (note units).  Mean water depth and velocity are computed in cells S4 and S7. Next, refer to cell H1 to select the most appropriate uptake distance calculations among those provided (Note: C8 to D16 are the most widely applicable computations and should be the ones used by most users).  Enter mean water depth (m) and velocity (m/sec) into the applicable cells in columns C and D to compute uptake distances which are then summarized below in cells C52 to F55. </t>
  </si>
  <si>
    <r>
      <t>Read text below before deciding which S</t>
    </r>
    <r>
      <rPr>
        <i/>
        <vertAlign val="subscript"/>
        <sz val="10"/>
        <color theme="5" tint="-0.249977111117893"/>
        <rFont val="Arial"/>
        <family val="2"/>
      </rPr>
      <t>w</t>
    </r>
    <r>
      <rPr>
        <i/>
        <sz val="10"/>
        <color theme="5" tint="-0.249977111117893"/>
        <rFont val="Arial"/>
        <family val="2"/>
      </rPr>
      <t xml:space="preserve"> calculations best apply to you.</t>
    </r>
  </si>
  <si>
    <r>
      <t xml:space="preserve">Enter reach-specific data into cells C8 through D16.  </t>
    </r>
    <r>
      <rPr>
        <b/>
        <i/>
        <u/>
        <sz val="10"/>
        <rFont val="Arial"/>
        <family val="2"/>
      </rPr>
      <t>These are the computations appropriate for most users</t>
    </r>
    <r>
      <rPr>
        <b/>
        <i/>
        <sz val="10"/>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</si>
</sst>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5" x14ac:knownFonts="1">
    <font>
      <sz val="10"/>
      <name val="Arial"/>
    </font>
    <font>
      <sz val="10"/>
      <name val="Arial"/>
      <family val="2"/>
    </font>
    <font>
      <b/>
      <sz val="10"/>
      <name val="Arial"/>
      <family val="2"/>
    </font>
    <font>
      <vertAlign val="subscript"/>
      <sz val="10"/>
      <name val="Arial"/>
      <family val="2"/>
    </font>
    <font>
      <i/>
      <sz val="10"/>
      <name val="Arial"/>
      <family val="2"/>
    </font>
    <font>
      <b/>
      <i/>
      <sz val="10"/>
      <name val="Arial"/>
      <family val="2"/>
    </font>
    <font>
      <b/>
      <i/>
      <vertAlign val="superscript"/>
      <sz val="10"/>
      <name val="Arial"/>
      <family val="2"/>
    </font>
    <font>
      <sz val="10"/>
      <color indexed="10"/>
      <name val="Arial"/>
    </font>
    <font>
      <b/>
      <i/>
      <sz val="10"/>
      <color indexed="10"/>
      <name val="Arial"/>
      <family val="2"/>
    </font>
    <font>
      <b/>
      <sz val="12"/>
      <name val="Arial"/>
      <family val="2"/>
    </font>
    <font>
      <b/>
      <vertAlign val="superscript"/>
      <sz val="10"/>
      <name val="Arial"/>
      <family val="2"/>
    </font>
    <font>
      <b/>
      <i/>
      <sz val="14"/>
      <name val="Arial"/>
      <family val="2"/>
    </font>
    <font>
      <b/>
      <i/>
      <vertAlign val="subscript"/>
      <sz val="14"/>
      <name val="Arial"/>
      <family val="2"/>
    </font>
    <font>
      <b/>
      <sz val="11"/>
      <name val="Arial"/>
      <family val="2"/>
    </font>
    <font>
      <b/>
      <vertAlign val="subscript"/>
      <sz val="11"/>
      <name val="Arial"/>
      <family val="2"/>
    </font>
    <font>
      <u/>
      <sz val="10"/>
      <name val="Arial"/>
      <family val="2"/>
    </font>
    <font>
      <sz val="10"/>
      <color indexed="10"/>
      <name val="Arial"/>
      <family val="2"/>
    </font>
    <font>
      <vertAlign val="superscript"/>
      <sz val="10"/>
      <name val="Arial"/>
      <family val="2"/>
    </font>
    <font>
      <b/>
      <vertAlign val="superscript"/>
      <sz val="11"/>
      <name val="Arial"/>
      <family val="2"/>
    </font>
    <font>
      <b/>
      <i/>
      <sz val="16"/>
      <name val="Arial"/>
      <family val="2"/>
    </font>
    <font>
      <b/>
      <sz val="10"/>
      <color theme="5" tint="-0.249977111117893"/>
      <name val="Arial"/>
      <family val="2"/>
    </font>
    <font>
      <b/>
      <sz val="8"/>
      <color theme="5" tint="-0.249977111117893"/>
      <name val="Arial"/>
      <family val="2"/>
    </font>
    <font>
      <i/>
      <sz val="10"/>
      <color theme="5" tint="-0.249977111117893"/>
      <name val="Arial"/>
      <family val="2"/>
    </font>
    <font>
      <i/>
      <vertAlign val="subscript"/>
      <sz val="10"/>
      <color theme="5" tint="-0.249977111117893"/>
      <name val="Arial"/>
      <family val="2"/>
    </font>
    <font>
      <b/>
      <i/>
      <u/>
      <sz val="10"/>
      <name val="Arial"/>
      <family val="2"/>
    </font>
  </fonts>
  <fills count="12">
    <fill>
      <patternFill patternType="none"/>
    </fill>
    <fill>
      <patternFill patternType="gray125"/>
    </fill>
    <fill>
      <patternFill patternType="solid">
        <fgColor indexed="22"/>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rgb="FFFFFF00"/>
        <bgColor indexed="64"/>
      </patternFill>
    </fill>
  </fills>
  <borders count="25">
    <border>
      <left/>
      <right/>
      <top/>
      <bottom/>
      <diagonal/>
    </border>
    <border>
      <left/>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28">
    <xf numFmtId="0" fontId="0" fillId="0" borderId="0" xfId="0"/>
    <xf numFmtId="0" fontId="0" fillId="0" borderId="1" xfId="0" applyBorder="1"/>
    <xf numFmtId="0" fontId="0" fillId="0" borderId="0" xfId="0" applyAlignment="1">
      <alignment horizontal="center" vertical="center"/>
    </xf>
    <xf numFmtId="0" fontId="0" fillId="0" borderId="0" xfId="0" applyAlignment="1">
      <alignment horizontal="center"/>
    </xf>
    <xf numFmtId="1" fontId="0" fillId="0" borderId="0" xfId="0" applyNumberFormat="1" applyAlignment="1">
      <alignment horizontal="center"/>
    </xf>
    <xf numFmtId="0" fontId="0" fillId="2" borderId="0" xfId="0" applyFill="1" applyAlignment="1">
      <alignment horizontal="center" vertical="center"/>
    </xf>
    <xf numFmtId="1" fontId="0" fillId="2" borderId="0" xfId="0" applyNumberFormat="1" applyFill="1" applyAlignment="1">
      <alignment horizontal="center" vertical="center"/>
    </xf>
    <xf numFmtId="0" fontId="0" fillId="2" borderId="0" xfId="0" applyFill="1" applyAlignment="1">
      <alignment horizontal="center" vertical="center" wrapText="1"/>
    </xf>
    <xf numFmtId="0" fontId="2" fillId="0" borderId="0" xfId="0" applyFont="1"/>
    <xf numFmtId="0" fontId="8" fillId="0" borderId="0" xfId="0" applyFont="1" applyAlignment="1">
      <alignment horizontal="center"/>
    </xf>
    <xf numFmtId="0" fontId="4" fillId="0" borderId="1" xfId="0" applyFont="1" applyBorder="1" applyAlignment="1">
      <alignment horizontal="center"/>
    </xf>
    <xf numFmtId="0" fontId="9" fillId="0" borderId="1" xfId="0" applyFont="1" applyBorder="1" applyAlignment="1">
      <alignment horizontal="center"/>
    </xf>
    <xf numFmtId="0" fontId="2" fillId="0" borderId="1" xfId="0" applyFont="1" applyBorder="1" applyAlignment="1">
      <alignment horizontal="center" wrapText="1"/>
    </xf>
    <xf numFmtId="0" fontId="2" fillId="0" borderId="1" xfId="0" applyFont="1" applyBorder="1"/>
    <xf numFmtId="0" fontId="11" fillId="0" borderId="1" xfId="0" applyFont="1" applyBorder="1" applyAlignment="1">
      <alignment horizontal="center" wrapText="1" shrinkToFit="1"/>
    </xf>
    <xf numFmtId="0" fontId="13" fillId="0" borderId="1" xfId="0" applyFont="1" applyBorder="1" applyAlignment="1">
      <alignment horizontal="center" wrapText="1"/>
    </xf>
    <xf numFmtId="0" fontId="0" fillId="0" borderId="6" xfId="0" applyBorder="1"/>
    <xf numFmtId="0" fontId="0" fillId="0" borderId="7" xfId="0" applyBorder="1"/>
    <xf numFmtId="0" fontId="5" fillId="0" borderId="7" xfId="0" applyFont="1" applyBorder="1" applyAlignment="1">
      <alignment horizontal="right"/>
    </xf>
    <xf numFmtId="0" fontId="2" fillId="0" borderId="8" xfId="0" applyFont="1" applyBorder="1" applyAlignment="1">
      <alignment horizontal="center"/>
    </xf>
    <xf numFmtId="0" fontId="0" fillId="0" borderId="9" xfId="0" applyBorder="1"/>
    <xf numFmtId="0" fontId="5" fillId="0" borderId="0" xfId="0" applyFont="1" applyAlignment="1">
      <alignment horizontal="right"/>
    </xf>
    <xf numFmtId="0" fontId="0" fillId="0" borderId="11" xfId="0" applyBorder="1"/>
    <xf numFmtId="0" fontId="0" fillId="0" borderId="3" xfId="0" applyBorder="1"/>
    <xf numFmtId="164" fontId="2" fillId="0" borderId="10" xfId="0" applyNumberFormat="1" applyFont="1" applyBorder="1" applyAlignment="1">
      <alignment horizontal="center"/>
    </xf>
    <xf numFmtId="0" fontId="5" fillId="0" borderId="1" xfId="0" applyFont="1" applyBorder="1" applyAlignment="1">
      <alignment horizontal="right"/>
    </xf>
    <xf numFmtId="164" fontId="9" fillId="3" borderId="12" xfId="0" applyNumberFormat="1" applyFont="1" applyFill="1" applyBorder="1" applyAlignment="1">
      <alignment horizontal="center" vertical="center"/>
    </xf>
    <xf numFmtId="0" fontId="2" fillId="0" borderId="1" xfId="0" applyFont="1" applyBorder="1" applyAlignment="1">
      <alignment horizontal="center"/>
    </xf>
    <xf numFmtId="0" fontId="4" fillId="0" borderId="0" xfId="0" applyFont="1" applyAlignment="1">
      <alignment horizontal="center"/>
    </xf>
    <xf numFmtId="0" fontId="2" fillId="0" borderId="0" xfId="0" applyFont="1" applyAlignment="1">
      <alignment horizontal="center"/>
    </xf>
    <xf numFmtId="0" fontId="0" fillId="0" borderId="10" xfId="0" applyBorder="1"/>
    <xf numFmtId="0" fontId="7" fillId="0" borderId="0" xfId="0" applyFont="1"/>
    <xf numFmtId="0" fontId="5" fillId="0" borderId="0" xfId="0" applyFont="1" applyAlignment="1">
      <alignment horizontal="left"/>
    </xf>
    <xf numFmtId="0" fontId="5" fillId="0" borderId="0" xfId="0" applyFont="1" applyAlignment="1">
      <alignment horizontal="center"/>
    </xf>
    <xf numFmtId="0" fontId="0" fillId="0" borderId="12" xfId="0" applyBorder="1"/>
    <xf numFmtId="0" fontId="1" fillId="0" borderId="0" xfId="0" applyFont="1"/>
    <xf numFmtId="0" fontId="1" fillId="0" borderId="0" xfId="0" applyFont="1" applyAlignment="1">
      <alignment horizontal="right"/>
    </xf>
    <xf numFmtId="0" fontId="1" fillId="0" borderId="0" xfId="0" applyFont="1" applyAlignment="1">
      <alignment horizontal="center"/>
    </xf>
    <xf numFmtId="0" fontId="0" fillId="7" borderId="0" xfId="0" applyFill="1" applyAlignment="1">
      <alignment horizontal="center" vertical="center" wrapText="1"/>
    </xf>
    <xf numFmtId="0" fontId="0" fillId="7" borderId="0" xfId="0" applyFill="1" applyAlignment="1">
      <alignment horizontal="center" vertical="center"/>
    </xf>
    <xf numFmtId="0" fontId="2" fillId="7" borderId="0" xfId="0" applyFont="1" applyFill="1" applyAlignment="1">
      <alignment horizontal="center" vertical="center"/>
    </xf>
    <xf numFmtId="1" fontId="0" fillId="7" borderId="0" xfId="0" applyNumberFormat="1" applyFill="1" applyAlignment="1">
      <alignment horizontal="center" vertical="center"/>
    </xf>
    <xf numFmtId="0" fontId="0" fillId="7" borderId="0" xfId="0" applyFill="1"/>
    <xf numFmtId="0" fontId="0" fillId="7" borderId="0" xfId="0" applyFill="1" applyAlignment="1">
      <alignment horizontal="center"/>
    </xf>
    <xf numFmtId="1" fontId="0" fillId="7" borderId="0" xfId="0" applyNumberFormat="1" applyFill="1" applyAlignment="1">
      <alignment horizontal="center"/>
    </xf>
    <xf numFmtId="0" fontId="0" fillId="8" borderId="0" xfId="0" applyFill="1" applyAlignment="1">
      <alignment horizontal="center" vertical="center"/>
    </xf>
    <xf numFmtId="0" fontId="1" fillId="0" borderId="1" xfId="0" applyFont="1" applyBorder="1" applyAlignment="1">
      <alignment horizontal="center"/>
    </xf>
    <xf numFmtId="0" fontId="1" fillId="0" borderId="1" xfId="0" applyFont="1" applyBorder="1" applyAlignment="1">
      <alignment horizontal="center" wrapText="1"/>
    </xf>
    <xf numFmtId="0" fontId="1" fillId="2" borderId="0" xfId="0" applyFont="1" applyFill="1" applyAlignment="1">
      <alignment horizontal="center" vertical="center"/>
    </xf>
    <xf numFmtId="0" fontId="1" fillId="7" borderId="0" xfId="0" applyFont="1" applyFill="1" applyAlignment="1">
      <alignment horizontal="center"/>
    </xf>
    <xf numFmtId="0" fontId="0" fillId="2" borderId="17" xfId="0" applyFill="1" applyBorder="1" applyAlignment="1">
      <alignment horizontal="center" vertical="center"/>
    </xf>
    <xf numFmtId="0" fontId="0" fillId="9" borderId="17" xfId="0" applyFill="1" applyBorder="1" applyAlignment="1">
      <alignment horizontal="center" vertical="center"/>
    </xf>
    <xf numFmtId="0" fontId="4" fillId="0" borderId="0" xfId="0" applyFont="1" applyAlignment="1">
      <alignment horizontal="left"/>
    </xf>
    <xf numFmtId="0" fontId="16" fillId="0" borderId="0" xfId="0" applyFont="1"/>
    <xf numFmtId="0" fontId="2" fillId="0" borderId="0" xfId="0" applyFont="1" applyAlignment="1">
      <alignment horizontal="center" wrapText="1"/>
    </xf>
    <xf numFmtId="2" fontId="2" fillId="0" borderId="0" xfId="0" applyNumberFormat="1" applyFont="1" applyAlignment="1">
      <alignment horizontal="center"/>
    </xf>
    <xf numFmtId="0" fontId="2" fillId="0" borderId="17" xfId="0" applyFont="1" applyBorder="1" applyAlignment="1">
      <alignment horizontal="center" wrapText="1"/>
    </xf>
    <xf numFmtId="0" fontId="4" fillId="4" borderId="17" xfId="0" applyFont="1" applyFill="1" applyBorder="1" applyAlignment="1">
      <alignment horizontal="center"/>
    </xf>
    <xf numFmtId="0" fontId="4" fillId="6" borderId="17" xfId="0" applyFont="1" applyFill="1" applyBorder="1" applyAlignment="1">
      <alignment horizontal="center"/>
    </xf>
    <xf numFmtId="0" fontId="5" fillId="4" borderId="17" xfId="0" applyFont="1" applyFill="1" applyBorder="1" applyAlignment="1">
      <alignment horizontal="center"/>
    </xf>
    <xf numFmtId="0" fontId="2" fillId="0" borderId="17" xfId="0" applyFont="1" applyBorder="1" applyAlignment="1">
      <alignment horizontal="center"/>
    </xf>
    <xf numFmtId="0" fontId="5" fillId="6" borderId="17" xfId="0" applyFont="1" applyFill="1" applyBorder="1" applyAlignment="1">
      <alignment horizontal="center"/>
    </xf>
    <xf numFmtId="0" fontId="2" fillId="4" borderId="17" xfId="0" applyFont="1" applyFill="1" applyBorder="1" applyAlignment="1">
      <alignment horizontal="center"/>
    </xf>
    <xf numFmtId="0" fontId="2" fillId="6" borderId="17" xfId="0" applyFont="1" applyFill="1" applyBorder="1" applyAlignment="1">
      <alignment horizontal="center"/>
    </xf>
    <xf numFmtId="0" fontId="2" fillId="0" borderId="20" xfId="0" applyFont="1" applyBorder="1" applyAlignment="1">
      <alignment horizontal="center" wrapText="1"/>
    </xf>
    <xf numFmtId="0" fontId="4" fillId="0" borderId="20" xfId="0" applyFont="1" applyBorder="1" applyAlignment="1">
      <alignment horizontal="center"/>
    </xf>
    <xf numFmtId="0" fontId="4" fillId="0" borderId="21" xfId="0" applyFont="1" applyBorder="1" applyAlignment="1">
      <alignment horizontal="center"/>
    </xf>
    <xf numFmtId="0" fontId="4" fillId="4" borderId="22" xfId="0" applyFont="1" applyFill="1" applyBorder="1" applyAlignment="1">
      <alignment horizontal="center"/>
    </xf>
    <xf numFmtId="0" fontId="2" fillId="0" borderId="23" xfId="0" applyFont="1" applyBorder="1" applyAlignment="1">
      <alignment horizontal="center"/>
    </xf>
    <xf numFmtId="0" fontId="0" fillId="5" borderId="0" xfId="0" applyFill="1" applyAlignment="1">
      <alignment horizontal="center" vertical="center" wrapText="1"/>
    </xf>
    <xf numFmtId="0" fontId="0" fillId="5" borderId="0" xfId="0" applyFill="1" applyAlignment="1">
      <alignment horizontal="center" vertical="center"/>
    </xf>
    <xf numFmtId="0" fontId="2" fillId="5" borderId="0" xfId="0" applyFont="1" applyFill="1" applyAlignment="1">
      <alignment horizontal="center" vertical="center"/>
    </xf>
    <xf numFmtId="1" fontId="0" fillId="5" borderId="0" xfId="0" applyNumberFormat="1" applyFill="1" applyAlignment="1">
      <alignment horizontal="center" vertical="center"/>
    </xf>
    <xf numFmtId="0" fontId="0" fillId="0" borderId="3" xfId="0" applyBorder="1" applyAlignment="1">
      <alignment horizontal="center" vertical="center"/>
    </xf>
    <xf numFmtId="0" fontId="0" fillId="0" borderId="3" xfId="0" applyBorder="1" applyAlignment="1">
      <alignment horizontal="center"/>
    </xf>
    <xf numFmtId="0" fontId="1" fillId="0" borderId="3" xfId="0" applyFont="1" applyBorder="1" applyAlignment="1">
      <alignment horizontal="center"/>
    </xf>
    <xf numFmtId="1" fontId="0" fillId="0" borderId="3" xfId="0" applyNumberFormat="1" applyBorder="1" applyAlignment="1">
      <alignment horizontal="center"/>
    </xf>
    <xf numFmtId="0" fontId="0" fillId="8" borderId="13" xfId="0" applyFill="1" applyBorder="1" applyAlignment="1">
      <alignment horizontal="center" vertical="center"/>
    </xf>
    <xf numFmtId="0" fontId="1" fillId="8" borderId="0" xfId="0" applyFont="1" applyFill="1" applyAlignment="1">
      <alignment horizontal="center" vertical="center"/>
    </xf>
    <xf numFmtId="1" fontId="0" fillId="8" borderId="0" xfId="0" applyNumberFormat="1" applyFill="1" applyAlignment="1">
      <alignment horizontal="center" vertical="center"/>
    </xf>
    <xf numFmtId="0" fontId="0" fillId="8" borderId="17" xfId="0" applyFill="1" applyBorder="1" applyAlignment="1">
      <alignment horizontal="center" vertical="center"/>
    </xf>
    <xf numFmtId="0" fontId="0" fillId="8" borderId="1" xfId="0" applyFill="1" applyBorder="1" applyAlignment="1">
      <alignment horizontal="center" vertical="center"/>
    </xf>
    <xf numFmtId="0" fontId="0" fillId="8" borderId="22" xfId="0" applyFill="1" applyBorder="1" applyAlignment="1">
      <alignment horizontal="center" vertical="center"/>
    </xf>
    <xf numFmtId="0" fontId="1" fillId="8" borderId="1" xfId="0" applyFont="1" applyFill="1" applyBorder="1" applyAlignment="1">
      <alignment horizontal="center" vertical="center"/>
    </xf>
    <xf numFmtId="1" fontId="0" fillId="8" borderId="1" xfId="0" applyNumberFormat="1" applyFill="1" applyBorder="1" applyAlignment="1">
      <alignment horizontal="center" vertical="center"/>
    </xf>
    <xf numFmtId="0" fontId="0" fillId="0" borderId="0" xfId="0" applyAlignment="1">
      <alignment wrapText="1"/>
    </xf>
    <xf numFmtId="0" fontId="1" fillId="8" borderId="0" xfId="0" applyFont="1" applyFill="1" applyAlignment="1">
      <alignment horizontal="center" vertical="center" wrapText="1"/>
    </xf>
    <xf numFmtId="0" fontId="1" fillId="8" borderId="1" xfId="0" applyFont="1" applyFill="1" applyBorder="1" applyAlignment="1">
      <alignment horizontal="center" vertical="center" wrapText="1"/>
    </xf>
    <xf numFmtId="0" fontId="15" fillId="0" borderId="0" xfId="0" applyFont="1" applyAlignment="1">
      <alignment horizontal="center"/>
    </xf>
    <xf numFmtId="1" fontId="1" fillId="0" borderId="0" xfId="0" applyNumberFormat="1" applyFont="1" applyAlignment="1">
      <alignment horizontal="center"/>
    </xf>
    <xf numFmtId="0" fontId="1" fillId="0" borderId="0" xfId="0" applyFont="1" applyAlignment="1">
      <alignment horizontal="left"/>
    </xf>
    <xf numFmtId="0" fontId="0" fillId="0" borderId="0" xfId="0" applyAlignment="1">
      <alignment horizontal="left"/>
    </xf>
    <xf numFmtId="0" fontId="2" fillId="8" borderId="6" xfId="0" applyFont="1" applyFill="1" applyBorder="1"/>
    <xf numFmtId="0" fontId="2" fillId="8" borderId="7" xfId="0" applyFont="1" applyFill="1" applyBorder="1"/>
    <xf numFmtId="0" fontId="2" fillId="8" borderId="15" xfId="0" applyFont="1" applyFill="1" applyBorder="1" applyAlignment="1">
      <alignment horizontal="center" vertical="center"/>
    </xf>
    <xf numFmtId="0" fontId="2" fillId="8" borderId="16" xfId="0" applyFont="1" applyFill="1" applyBorder="1" applyAlignment="1">
      <alignment horizontal="center" vertical="center"/>
    </xf>
    <xf numFmtId="0" fontId="2" fillId="8" borderId="11" xfId="0" applyFont="1" applyFill="1" applyBorder="1"/>
    <xf numFmtId="0" fontId="1" fillId="8" borderId="1" xfId="0" applyFont="1" applyFill="1" applyBorder="1" applyAlignment="1">
      <alignment horizontal="right"/>
    </xf>
    <xf numFmtId="1" fontId="2" fillId="8" borderId="1" xfId="0" applyNumberFormat="1" applyFont="1" applyFill="1" applyBorder="1" applyAlignment="1">
      <alignment horizontal="center" vertical="center"/>
    </xf>
    <xf numFmtId="1" fontId="2" fillId="8" borderId="12" xfId="0" applyNumberFormat="1" applyFont="1" applyFill="1" applyBorder="1" applyAlignment="1">
      <alignment horizontal="center" vertical="center"/>
    </xf>
    <xf numFmtId="0" fontId="19" fillId="0" borderId="0" xfId="0" applyFont="1"/>
    <xf numFmtId="0" fontId="21" fillId="0" borderId="0" xfId="0" applyFont="1" applyAlignment="1">
      <alignment horizontal="center" vertical="center" wrapText="1"/>
    </xf>
    <xf numFmtId="2" fontId="2" fillId="10" borderId="10" xfId="0" applyNumberFormat="1" applyFont="1" applyFill="1" applyBorder="1" applyAlignment="1">
      <alignment horizontal="center"/>
    </xf>
    <xf numFmtId="0" fontId="20" fillId="11" borderId="24" xfId="0" applyFont="1" applyFill="1" applyBorder="1" applyAlignment="1">
      <alignment horizontal="center" vertical="center"/>
    </xf>
    <xf numFmtId="0" fontId="1" fillId="0" borderId="0" xfId="0" applyFont="1" applyAlignment="1">
      <alignment wrapText="1"/>
    </xf>
    <xf numFmtId="0" fontId="0" fillId="0" borderId="0" xfId="0" applyAlignment="1">
      <alignment wrapText="1"/>
    </xf>
    <xf numFmtId="0" fontId="22" fillId="0" borderId="1" xfId="0" applyFont="1" applyBorder="1" applyAlignment="1">
      <alignment horizontal="center" wrapText="1"/>
    </xf>
    <xf numFmtId="0" fontId="1" fillId="0" borderId="1" xfId="0" applyFont="1" applyBorder="1" applyAlignment="1">
      <alignment horizontal="center" wrapText="1"/>
    </xf>
    <xf numFmtId="0" fontId="0" fillId="0" borderId="1" xfId="0" applyBorder="1" applyAlignment="1">
      <alignment horizontal="center" wrapText="1"/>
    </xf>
    <xf numFmtId="0" fontId="2" fillId="0" borderId="6" xfId="0" applyFont="1"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4" fillId="5" borderId="5"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14" xfId="0" applyFont="1" applyFill="1" applyBorder="1" applyAlignment="1">
      <alignment horizontal="center" vertical="center" wrapText="1"/>
    </xf>
    <xf numFmtId="0" fontId="5" fillId="9" borderId="18" xfId="0" applyFont="1" applyFill="1" applyBorder="1" applyAlignment="1">
      <alignment horizontal="center" vertical="center" wrapText="1"/>
    </xf>
    <xf numFmtId="0" fontId="5" fillId="9" borderId="19" xfId="0" applyFont="1" applyFill="1" applyBorder="1" applyAlignment="1">
      <alignment horizontal="center" vertical="center" wrapText="1"/>
    </xf>
    <xf numFmtId="0" fontId="5" fillId="9" borderId="5" xfId="0" applyFont="1" applyFill="1" applyBorder="1" applyAlignment="1">
      <alignment horizontal="center" vertical="center" wrapText="1"/>
    </xf>
    <xf numFmtId="0" fontId="5" fillId="9" borderId="4" xfId="0" applyFont="1" applyFill="1" applyBorder="1" applyAlignment="1">
      <alignment horizontal="center" vertical="center" wrapText="1"/>
    </xf>
    <xf numFmtId="0" fontId="5" fillId="9" borderId="2" xfId="0" applyFont="1" applyFill="1" applyBorder="1" applyAlignment="1">
      <alignment horizontal="center" vertical="center" wrapText="1"/>
    </xf>
    <xf numFmtId="0" fontId="5" fillId="9" borderId="14" xfId="0" applyFont="1" applyFill="1" applyBorder="1" applyAlignment="1">
      <alignment horizontal="center" vertical="center" wrapText="1"/>
    </xf>
    <xf numFmtId="0" fontId="4" fillId="8" borderId="5" xfId="0" applyFont="1" applyFill="1" applyBorder="1" applyAlignment="1">
      <alignment horizontal="center" vertical="center" wrapText="1"/>
    </xf>
    <xf numFmtId="0" fontId="4" fillId="8" borderId="4" xfId="0" applyFont="1" applyFill="1" applyBorder="1" applyAlignment="1">
      <alignment horizontal="center" vertical="center" wrapText="1"/>
    </xf>
    <xf numFmtId="0" fontId="4" fillId="8" borderId="2"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1" fillId="0" borderId="0" xfId="0" applyFont="1" applyAlignment="1">
      <alignment vertical="center" wrapText="1"/>
    </xf>
    <xf numFmtId="0" fontId="0" fillId="0" borderId="0" xfId="0"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B23BF-5E9E-46F9-A386-5FEC5B211B19}">
  <dimension ref="A1:S61"/>
  <sheetViews>
    <sheetView tabSelected="1" workbookViewId="0">
      <pane ySplit="1" topLeftCell="A2" activePane="bottomLeft" state="frozen"/>
      <selection pane="bottomLeft" activeCell="D10" sqref="D10"/>
    </sheetView>
  </sheetViews>
  <sheetFormatPr defaultRowHeight="13.2" x14ac:dyDescent="0.25"/>
  <cols>
    <col min="1" max="1" width="35.44140625" customWidth="1"/>
    <col min="2" max="2" width="15.88671875" customWidth="1"/>
    <col min="3" max="3" width="14.33203125" style="3" customWidth="1"/>
    <col min="4" max="4" width="12.33203125" style="3" customWidth="1"/>
    <col min="5" max="5" width="11.88671875" style="3" customWidth="1"/>
    <col min="6" max="6" width="16.5546875" style="3" customWidth="1"/>
    <col min="7" max="7" width="7.88671875" customWidth="1"/>
    <col min="8" max="8" width="11.5546875" customWidth="1"/>
    <col min="9" max="9" width="45.5546875" customWidth="1"/>
    <col min="10" max="10" width="20.21875" customWidth="1"/>
    <col min="11" max="11" width="21.33203125" customWidth="1"/>
    <col min="12" max="12" width="9.21875" customWidth="1"/>
    <col min="13" max="13" width="9.88671875" customWidth="1"/>
    <col min="14" max="14" width="11.77734375" customWidth="1"/>
    <col min="247" max="247" width="15.88671875" customWidth="1"/>
    <col min="248" max="248" width="14.33203125" customWidth="1"/>
    <col min="249" max="249" width="12.33203125" customWidth="1"/>
    <col min="250" max="250" width="11.88671875" customWidth="1"/>
    <col min="251" max="251" width="14.33203125" customWidth="1"/>
    <col min="252" max="252" width="31.33203125" customWidth="1"/>
    <col min="255" max="255" width="13.5546875" customWidth="1"/>
    <col min="256" max="256" width="19.44140625" customWidth="1"/>
    <col min="257" max="257" width="18.109375" customWidth="1"/>
    <col min="258" max="258" width="16.88671875" customWidth="1"/>
    <col min="263" max="263" width="9.109375" customWidth="1"/>
    <col min="265" max="265" width="11.33203125" customWidth="1"/>
    <col min="266" max="266" width="10.5546875" customWidth="1"/>
    <col min="267" max="267" width="11.44140625" customWidth="1"/>
    <col min="268" max="268" width="14.44140625" customWidth="1"/>
    <col min="503" max="503" width="15.88671875" customWidth="1"/>
    <col min="504" max="504" width="14.33203125" customWidth="1"/>
    <col min="505" max="505" width="12.33203125" customWidth="1"/>
    <col min="506" max="506" width="11.88671875" customWidth="1"/>
    <col min="507" max="507" width="14.33203125" customWidth="1"/>
    <col min="508" max="508" width="31.33203125" customWidth="1"/>
    <col min="511" max="511" width="13.5546875" customWidth="1"/>
    <col min="512" max="512" width="19.44140625" customWidth="1"/>
    <col min="513" max="513" width="18.109375" customWidth="1"/>
    <col min="514" max="514" width="16.88671875" customWidth="1"/>
    <col min="519" max="519" width="9.109375" customWidth="1"/>
    <col min="521" max="521" width="11.33203125" customWidth="1"/>
    <col min="522" max="522" width="10.5546875" customWidth="1"/>
    <col min="523" max="523" width="11.44140625" customWidth="1"/>
    <col min="524" max="524" width="14.44140625" customWidth="1"/>
    <col min="759" max="759" width="15.88671875" customWidth="1"/>
    <col min="760" max="760" width="14.33203125" customWidth="1"/>
    <col min="761" max="761" width="12.33203125" customWidth="1"/>
    <col min="762" max="762" width="11.88671875" customWidth="1"/>
    <col min="763" max="763" width="14.33203125" customWidth="1"/>
    <col min="764" max="764" width="31.33203125" customWidth="1"/>
    <col min="767" max="767" width="13.5546875" customWidth="1"/>
    <col min="768" max="768" width="19.44140625" customWidth="1"/>
    <col min="769" max="769" width="18.109375" customWidth="1"/>
    <col min="770" max="770" width="16.88671875" customWidth="1"/>
    <col min="775" max="775" width="9.109375" customWidth="1"/>
    <col min="777" max="777" width="11.33203125" customWidth="1"/>
    <col min="778" max="778" width="10.5546875" customWidth="1"/>
    <col min="779" max="779" width="11.44140625" customWidth="1"/>
    <col min="780" max="780" width="14.44140625" customWidth="1"/>
    <col min="1015" max="1015" width="15.88671875" customWidth="1"/>
    <col min="1016" max="1016" width="14.33203125" customWidth="1"/>
    <col min="1017" max="1017" width="12.33203125" customWidth="1"/>
    <col min="1018" max="1018" width="11.88671875" customWidth="1"/>
    <col min="1019" max="1019" width="14.33203125" customWidth="1"/>
    <col min="1020" max="1020" width="31.33203125" customWidth="1"/>
    <col min="1023" max="1023" width="13.5546875" customWidth="1"/>
    <col min="1024" max="1024" width="19.44140625" customWidth="1"/>
    <col min="1025" max="1025" width="18.109375" customWidth="1"/>
    <col min="1026" max="1026" width="16.88671875" customWidth="1"/>
    <col min="1031" max="1031" width="9.109375" customWidth="1"/>
    <col min="1033" max="1033" width="11.33203125" customWidth="1"/>
    <col min="1034" max="1034" width="10.5546875" customWidth="1"/>
    <col min="1035" max="1035" width="11.44140625" customWidth="1"/>
    <col min="1036" max="1036" width="14.44140625" customWidth="1"/>
    <col min="1271" max="1271" width="15.88671875" customWidth="1"/>
    <col min="1272" max="1272" width="14.33203125" customWidth="1"/>
    <col min="1273" max="1273" width="12.33203125" customWidth="1"/>
    <col min="1274" max="1274" width="11.88671875" customWidth="1"/>
    <col min="1275" max="1275" width="14.33203125" customWidth="1"/>
    <col min="1276" max="1276" width="31.33203125" customWidth="1"/>
    <col min="1279" max="1279" width="13.5546875" customWidth="1"/>
    <col min="1280" max="1280" width="19.44140625" customWidth="1"/>
    <col min="1281" max="1281" width="18.109375" customWidth="1"/>
    <col min="1282" max="1282" width="16.88671875" customWidth="1"/>
    <col min="1287" max="1287" width="9.109375" customWidth="1"/>
    <col min="1289" max="1289" width="11.33203125" customWidth="1"/>
    <col min="1290" max="1290" width="10.5546875" customWidth="1"/>
    <col min="1291" max="1291" width="11.44140625" customWidth="1"/>
    <col min="1292" max="1292" width="14.44140625" customWidth="1"/>
    <col min="1527" max="1527" width="15.88671875" customWidth="1"/>
    <col min="1528" max="1528" width="14.33203125" customWidth="1"/>
    <col min="1529" max="1529" width="12.33203125" customWidth="1"/>
    <col min="1530" max="1530" width="11.88671875" customWidth="1"/>
    <col min="1531" max="1531" width="14.33203125" customWidth="1"/>
    <col min="1532" max="1532" width="31.33203125" customWidth="1"/>
    <col min="1535" max="1535" width="13.5546875" customWidth="1"/>
    <col min="1536" max="1536" width="19.44140625" customWidth="1"/>
    <col min="1537" max="1537" width="18.109375" customWidth="1"/>
    <col min="1538" max="1538" width="16.88671875" customWidth="1"/>
    <col min="1543" max="1543" width="9.109375" customWidth="1"/>
    <col min="1545" max="1545" width="11.33203125" customWidth="1"/>
    <col min="1546" max="1546" width="10.5546875" customWidth="1"/>
    <col min="1547" max="1547" width="11.44140625" customWidth="1"/>
    <col min="1548" max="1548" width="14.44140625" customWidth="1"/>
    <col min="1783" max="1783" width="15.88671875" customWidth="1"/>
    <col min="1784" max="1784" width="14.33203125" customWidth="1"/>
    <col min="1785" max="1785" width="12.33203125" customWidth="1"/>
    <col min="1786" max="1786" width="11.88671875" customWidth="1"/>
    <col min="1787" max="1787" width="14.33203125" customWidth="1"/>
    <col min="1788" max="1788" width="31.33203125" customWidth="1"/>
    <col min="1791" max="1791" width="13.5546875" customWidth="1"/>
    <col min="1792" max="1792" width="19.44140625" customWidth="1"/>
    <col min="1793" max="1793" width="18.109375" customWidth="1"/>
    <col min="1794" max="1794" width="16.88671875" customWidth="1"/>
    <col min="1799" max="1799" width="9.109375" customWidth="1"/>
    <col min="1801" max="1801" width="11.33203125" customWidth="1"/>
    <col min="1802" max="1802" width="10.5546875" customWidth="1"/>
    <col min="1803" max="1803" width="11.44140625" customWidth="1"/>
    <col min="1804" max="1804" width="14.44140625" customWidth="1"/>
    <col min="2039" max="2039" width="15.88671875" customWidth="1"/>
    <col min="2040" max="2040" width="14.33203125" customWidth="1"/>
    <col min="2041" max="2041" width="12.33203125" customWidth="1"/>
    <col min="2042" max="2042" width="11.88671875" customWidth="1"/>
    <col min="2043" max="2043" width="14.33203125" customWidth="1"/>
    <col min="2044" max="2044" width="31.33203125" customWidth="1"/>
    <col min="2047" max="2047" width="13.5546875" customWidth="1"/>
    <col min="2048" max="2048" width="19.44140625" customWidth="1"/>
    <col min="2049" max="2049" width="18.109375" customWidth="1"/>
    <col min="2050" max="2050" width="16.88671875" customWidth="1"/>
    <col min="2055" max="2055" width="9.109375" customWidth="1"/>
    <col min="2057" max="2057" width="11.33203125" customWidth="1"/>
    <col min="2058" max="2058" width="10.5546875" customWidth="1"/>
    <col min="2059" max="2059" width="11.44140625" customWidth="1"/>
    <col min="2060" max="2060" width="14.44140625" customWidth="1"/>
    <col min="2295" max="2295" width="15.88671875" customWidth="1"/>
    <col min="2296" max="2296" width="14.33203125" customWidth="1"/>
    <col min="2297" max="2297" width="12.33203125" customWidth="1"/>
    <col min="2298" max="2298" width="11.88671875" customWidth="1"/>
    <col min="2299" max="2299" width="14.33203125" customWidth="1"/>
    <col min="2300" max="2300" width="31.33203125" customWidth="1"/>
    <col min="2303" max="2303" width="13.5546875" customWidth="1"/>
    <col min="2304" max="2304" width="19.44140625" customWidth="1"/>
    <col min="2305" max="2305" width="18.109375" customWidth="1"/>
    <col min="2306" max="2306" width="16.88671875" customWidth="1"/>
    <col min="2311" max="2311" width="9.109375" customWidth="1"/>
    <col min="2313" max="2313" width="11.33203125" customWidth="1"/>
    <col min="2314" max="2314" width="10.5546875" customWidth="1"/>
    <col min="2315" max="2315" width="11.44140625" customWidth="1"/>
    <col min="2316" max="2316" width="14.44140625" customWidth="1"/>
    <col min="2551" max="2551" width="15.88671875" customWidth="1"/>
    <col min="2552" max="2552" width="14.33203125" customWidth="1"/>
    <col min="2553" max="2553" width="12.33203125" customWidth="1"/>
    <col min="2554" max="2554" width="11.88671875" customWidth="1"/>
    <col min="2555" max="2555" width="14.33203125" customWidth="1"/>
    <col min="2556" max="2556" width="31.33203125" customWidth="1"/>
    <col min="2559" max="2559" width="13.5546875" customWidth="1"/>
    <col min="2560" max="2560" width="19.44140625" customWidth="1"/>
    <col min="2561" max="2561" width="18.109375" customWidth="1"/>
    <col min="2562" max="2562" width="16.88671875" customWidth="1"/>
    <col min="2567" max="2567" width="9.109375" customWidth="1"/>
    <col min="2569" max="2569" width="11.33203125" customWidth="1"/>
    <col min="2570" max="2570" width="10.5546875" customWidth="1"/>
    <col min="2571" max="2571" width="11.44140625" customWidth="1"/>
    <col min="2572" max="2572" width="14.44140625" customWidth="1"/>
    <col min="2807" max="2807" width="15.88671875" customWidth="1"/>
    <col min="2808" max="2808" width="14.33203125" customWidth="1"/>
    <col min="2809" max="2809" width="12.33203125" customWidth="1"/>
    <col min="2810" max="2810" width="11.88671875" customWidth="1"/>
    <col min="2811" max="2811" width="14.33203125" customWidth="1"/>
    <col min="2812" max="2812" width="31.33203125" customWidth="1"/>
    <col min="2815" max="2815" width="13.5546875" customWidth="1"/>
    <col min="2816" max="2816" width="19.44140625" customWidth="1"/>
    <col min="2817" max="2817" width="18.109375" customWidth="1"/>
    <col min="2818" max="2818" width="16.88671875" customWidth="1"/>
    <col min="2823" max="2823" width="9.109375" customWidth="1"/>
    <col min="2825" max="2825" width="11.33203125" customWidth="1"/>
    <col min="2826" max="2826" width="10.5546875" customWidth="1"/>
    <col min="2827" max="2827" width="11.44140625" customWidth="1"/>
    <col min="2828" max="2828" width="14.44140625" customWidth="1"/>
    <col min="3063" max="3063" width="15.88671875" customWidth="1"/>
    <col min="3064" max="3064" width="14.33203125" customWidth="1"/>
    <col min="3065" max="3065" width="12.33203125" customWidth="1"/>
    <col min="3066" max="3066" width="11.88671875" customWidth="1"/>
    <col min="3067" max="3067" width="14.33203125" customWidth="1"/>
    <col min="3068" max="3068" width="31.33203125" customWidth="1"/>
    <col min="3071" max="3071" width="13.5546875" customWidth="1"/>
    <col min="3072" max="3072" width="19.44140625" customWidth="1"/>
    <col min="3073" max="3073" width="18.109375" customWidth="1"/>
    <col min="3074" max="3074" width="16.88671875" customWidth="1"/>
    <col min="3079" max="3079" width="9.109375" customWidth="1"/>
    <col min="3081" max="3081" width="11.33203125" customWidth="1"/>
    <col min="3082" max="3082" width="10.5546875" customWidth="1"/>
    <col min="3083" max="3083" width="11.44140625" customWidth="1"/>
    <col min="3084" max="3084" width="14.44140625" customWidth="1"/>
    <col min="3319" max="3319" width="15.88671875" customWidth="1"/>
    <col min="3320" max="3320" width="14.33203125" customWidth="1"/>
    <col min="3321" max="3321" width="12.33203125" customWidth="1"/>
    <col min="3322" max="3322" width="11.88671875" customWidth="1"/>
    <col min="3323" max="3323" width="14.33203125" customWidth="1"/>
    <col min="3324" max="3324" width="31.33203125" customWidth="1"/>
    <col min="3327" max="3327" width="13.5546875" customWidth="1"/>
    <col min="3328" max="3328" width="19.44140625" customWidth="1"/>
    <col min="3329" max="3329" width="18.109375" customWidth="1"/>
    <col min="3330" max="3330" width="16.88671875" customWidth="1"/>
    <col min="3335" max="3335" width="9.109375" customWidth="1"/>
    <col min="3337" max="3337" width="11.33203125" customWidth="1"/>
    <col min="3338" max="3338" width="10.5546875" customWidth="1"/>
    <col min="3339" max="3339" width="11.44140625" customWidth="1"/>
    <col min="3340" max="3340" width="14.44140625" customWidth="1"/>
    <col min="3575" max="3575" width="15.88671875" customWidth="1"/>
    <col min="3576" max="3576" width="14.33203125" customWidth="1"/>
    <col min="3577" max="3577" width="12.33203125" customWidth="1"/>
    <col min="3578" max="3578" width="11.88671875" customWidth="1"/>
    <col min="3579" max="3579" width="14.33203125" customWidth="1"/>
    <col min="3580" max="3580" width="31.33203125" customWidth="1"/>
    <col min="3583" max="3583" width="13.5546875" customWidth="1"/>
    <col min="3584" max="3584" width="19.44140625" customWidth="1"/>
    <col min="3585" max="3585" width="18.109375" customWidth="1"/>
    <col min="3586" max="3586" width="16.88671875" customWidth="1"/>
    <col min="3591" max="3591" width="9.109375" customWidth="1"/>
    <col min="3593" max="3593" width="11.33203125" customWidth="1"/>
    <col min="3594" max="3594" width="10.5546875" customWidth="1"/>
    <col min="3595" max="3595" width="11.44140625" customWidth="1"/>
    <col min="3596" max="3596" width="14.44140625" customWidth="1"/>
    <col min="3831" max="3831" width="15.88671875" customWidth="1"/>
    <col min="3832" max="3832" width="14.33203125" customWidth="1"/>
    <col min="3833" max="3833" width="12.33203125" customWidth="1"/>
    <col min="3834" max="3834" width="11.88671875" customWidth="1"/>
    <col min="3835" max="3835" width="14.33203125" customWidth="1"/>
    <col min="3836" max="3836" width="31.33203125" customWidth="1"/>
    <col min="3839" max="3839" width="13.5546875" customWidth="1"/>
    <col min="3840" max="3840" width="19.44140625" customWidth="1"/>
    <col min="3841" max="3841" width="18.109375" customWidth="1"/>
    <col min="3842" max="3842" width="16.88671875" customWidth="1"/>
    <col min="3847" max="3847" width="9.109375" customWidth="1"/>
    <col min="3849" max="3849" width="11.33203125" customWidth="1"/>
    <col min="3850" max="3850" width="10.5546875" customWidth="1"/>
    <col min="3851" max="3851" width="11.44140625" customWidth="1"/>
    <col min="3852" max="3852" width="14.44140625" customWidth="1"/>
    <col min="4087" max="4087" width="15.88671875" customWidth="1"/>
    <col min="4088" max="4088" width="14.33203125" customWidth="1"/>
    <col min="4089" max="4089" width="12.33203125" customWidth="1"/>
    <col min="4090" max="4090" width="11.88671875" customWidth="1"/>
    <col min="4091" max="4091" width="14.33203125" customWidth="1"/>
    <col min="4092" max="4092" width="31.33203125" customWidth="1"/>
    <col min="4095" max="4095" width="13.5546875" customWidth="1"/>
    <col min="4096" max="4096" width="19.44140625" customWidth="1"/>
    <col min="4097" max="4097" width="18.109375" customWidth="1"/>
    <col min="4098" max="4098" width="16.88671875" customWidth="1"/>
    <col min="4103" max="4103" width="9.109375" customWidth="1"/>
    <col min="4105" max="4105" width="11.33203125" customWidth="1"/>
    <col min="4106" max="4106" width="10.5546875" customWidth="1"/>
    <col min="4107" max="4107" width="11.44140625" customWidth="1"/>
    <col min="4108" max="4108" width="14.44140625" customWidth="1"/>
    <col min="4343" max="4343" width="15.88671875" customWidth="1"/>
    <col min="4344" max="4344" width="14.33203125" customWidth="1"/>
    <col min="4345" max="4345" width="12.33203125" customWidth="1"/>
    <col min="4346" max="4346" width="11.88671875" customWidth="1"/>
    <col min="4347" max="4347" width="14.33203125" customWidth="1"/>
    <col min="4348" max="4348" width="31.33203125" customWidth="1"/>
    <col min="4351" max="4351" width="13.5546875" customWidth="1"/>
    <col min="4352" max="4352" width="19.44140625" customWidth="1"/>
    <col min="4353" max="4353" width="18.109375" customWidth="1"/>
    <col min="4354" max="4354" width="16.88671875" customWidth="1"/>
    <col min="4359" max="4359" width="9.109375" customWidth="1"/>
    <col min="4361" max="4361" width="11.33203125" customWidth="1"/>
    <col min="4362" max="4362" width="10.5546875" customWidth="1"/>
    <col min="4363" max="4363" width="11.44140625" customWidth="1"/>
    <col min="4364" max="4364" width="14.44140625" customWidth="1"/>
    <col min="4599" max="4599" width="15.88671875" customWidth="1"/>
    <col min="4600" max="4600" width="14.33203125" customWidth="1"/>
    <col min="4601" max="4601" width="12.33203125" customWidth="1"/>
    <col min="4602" max="4602" width="11.88671875" customWidth="1"/>
    <col min="4603" max="4603" width="14.33203125" customWidth="1"/>
    <col min="4604" max="4604" width="31.33203125" customWidth="1"/>
    <col min="4607" max="4607" width="13.5546875" customWidth="1"/>
    <col min="4608" max="4608" width="19.44140625" customWidth="1"/>
    <col min="4609" max="4609" width="18.109375" customWidth="1"/>
    <col min="4610" max="4610" width="16.88671875" customWidth="1"/>
    <col min="4615" max="4615" width="9.109375" customWidth="1"/>
    <col min="4617" max="4617" width="11.33203125" customWidth="1"/>
    <col min="4618" max="4618" width="10.5546875" customWidth="1"/>
    <col min="4619" max="4619" width="11.44140625" customWidth="1"/>
    <col min="4620" max="4620" width="14.44140625" customWidth="1"/>
    <col min="4855" max="4855" width="15.88671875" customWidth="1"/>
    <col min="4856" max="4856" width="14.33203125" customWidth="1"/>
    <col min="4857" max="4857" width="12.33203125" customWidth="1"/>
    <col min="4858" max="4858" width="11.88671875" customWidth="1"/>
    <col min="4859" max="4859" width="14.33203125" customWidth="1"/>
    <col min="4860" max="4860" width="31.33203125" customWidth="1"/>
    <col min="4863" max="4863" width="13.5546875" customWidth="1"/>
    <col min="4864" max="4864" width="19.44140625" customWidth="1"/>
    <col min="4865" max="4865" width="18.109375" customWidth="1"/>
    <col min="4866" max="4866" width="16.88671875" customWidth="1"/>
    <col min="4871" max="4871" width="9.109375" customWidth="1"/>
    <col min="4873" max="4873" width="11.33203125" customWidth="1"/>
    <col min="4874" max="4874" width="10.5546875" customWidth="1"/>
    <col min="4875" max="4875" width="11.44140625" customWidth="1"/>
    <col min="4876" max="4876" width="14.44140625" customWidth="1"/>
    <col min="5111" max="5111" width="15.88671875" customWidth="1"/>
    <col min="5112" max="5112" width="14.33203125" customWidth="1"/>
    <col min="5113" max="5113" width="12.33203125" customWidth="1"/>
    <col min="5114" max="5114" width="11.88671875" customWidth="1"/>
    <col min="5115" max="5115" width="14.33203125" customWidth="1"/>
    <col min="5116" max="5116" width="31.33203125" customWidth="1"/>
    <col min="5119" max="5119" width="13.5546875" customWidth="1"/>
    <col min="5120" max="5120" width="19.44140625" customWidth="1"/>
    <col min="5121" max="5121" width="18.109375" customWidth="1"/>
    <col min="5122" max="5122" width="16.88671875" customWidth="1"/>
    <col min="5127" max="5127" width="9.109375" customWidth="1"/>
    <col min="5129" max="5129" width="11.33203125" customWidth="1"/>
    <col min="5130" max="5130" width="10.5546875" customWidth="1"/>
    <col min="5131" max="5131" width="11.44140625" customWidth="1"/>
    <col min="5132" max="5132" width="14.44140625" customWidth="1"/>
    <col min="5367" max="5367" width="15.88671875" customWidth="1"/>
    <col min="5368" max="5368" width="14.33203125" customWidth="1"/>
    <col min="5369" max="5369" width="12.33203125" customWidth="1"/>
    <col min="5370" max="5370" width="11.88671875" customWidth="1"/>
    <col min="5371" max="5371" width="14.33203125" customWidth="1"/>
    <col min="5372" max="5372" width="31.33203125" customWidth="1"/>
    <col min="5375" max="5375" width="13.5546875" customWidth="1"/>
    <col min="5376" max="5376" width="19.44140625" customWidth="1"/>
    <col min="5377" max="5377" width="18.109375" customWidth="1"/>
    <col min="5378" max="5378" width="16.88671875" customWidth="1"/>
    <col min="5383" max="5383" width="9.109375" customWidth="1"/>
    <col min="5385" max="5385" width="11.33203125" customWidth="1"/>
    <col min="5386" max="5386" width="10.5546875" customWidth="1"/>
    <col min="5387" max="5387" width="11.44140625" customWidth="1"/>
    <col min="5388" max="5388" width="14.44140625" customWidth="1"/>
    <col min="5623" max="5623" width="15.88671875" customWidth="1"/>
    <col min="5624" max="5624" width="14.33203125" customWidth="1"/>
    <col min="5625" max="5625" width="12.33203125" customWidth="1"/>
    <col min="5626" max="5626" width="11.88671875" customWidth="1"/>
    <col min="5627" max="5627" width="14.33203125" customWidth="1"/>
    <col min="5628" max="5628" width="31.33203125" customWidth="1"/>
    <col min="5631" max="5631" width="13.5546875" customWidth="1"/>
    <col min="5632" max="5632" width="19.44140625" customWidth="1"/>
    <col min="5633" max="5633" width="18.109375" customWidth="1"/>
    <col min="5634" max="5634" width="16.88671875" customWidth="1"/>
    <col min="5639" max="5639" width="9.109375" customWidth="1"/>
    <col min="5641" max="5641" width="11.33203125" customWidth="1"/>
    <col min="5642" max="5642" width="10.5546875" customWidth="1"/>
    <col min="5643" max="5643" width="11.44140625" customWidth="1"/>
    <col min="5644" max="5644" width="14.44140625" customWidth="1"/>
    <col min="5879" max="5879" width="15.88671875" customWidth="1"/>
    <col min="5880" max="5880" width="14.33203125" customWidth="1"/>
    <col min="5881" max="5881" width="12.33203125" customWidth="1"/>
    <col min="5882" max="5882" width="11.88671875" customWidth="1"/>
    <col min="5883" max="5883" width="14.33203125" customWidth="1"/>
    <col min="5884" max="5884" width="31.33203125" customWidth="1"/>
    <col min="5887" max="5887" width="13.5546875" customWidth="1"/>
    <col min="5888" max="5888" width="19.44140625" customWidth="1"/>
    <col min="5889" max="5889" width="18.109375" customWidth="1"/>
    <col min="5890" max="5890" width="16.88671875" customWidth="1"/>
    <col min="5895" max="5895" width="9.109375" customWidth="1"/>
    <col min="5897" max="5897" width="11.33203125" customWidth="1"/>
    <col min="5898" max="5898" width="10.5546875" customWidth="1"/>
    <col min="5899" max="5899" width="11.44140625" customWidth="1"/>
    <col min="5900" max="5900" width="14.44140625" customWidth="1"/>
    <col min="6135" max="6135" width="15.88671875" customWidth="1"/>
    <col min="6136" max="6136" width="14.33203125" customWidth="1"/>
    <col min="6137" max="6137" width="12.33203125" customWidth="1"/>
    <col min="6138" max="6138" width="11.88671875" customWidth="1"/>
    <col min="6139" max="6139" width="14.33203125" customWidth="1"/>
    <col min="6140" max="6140" width="31.33203125" customWidth="1"/>
    <col min="6143" max="6143" width="13.5546875" customWidth="1"/>
    <col min="6144" max="6144" width="19.44140625" customWidth="1"/>
    <col min="6145" max="6145" width="18.109375" customWidth="1"/>
    <col min="6146" max="6146" width="16.88671875" customWidth="1"/>
    <col min="6151" max="6151" width="9.109375" customWidth="1"/>
    <col min="6153" max="6153" width="11.33203125" customWidth="1"/>
    <col min="6154" max="6154" width="10.5546875" customWidth="1"/>
    <col min="6155" max="6155" width="11.44140625" customWidth="1"/>
    <col min="6156" max="6156" width="14.44140625" customWidth="1"/>
    <col min="6391" max="6391" width="15.88671875" customWidth="1"/>
    <col min="6392" max="6392" width="14.33203125" customWidth="1"/>
    <col min="6393" max="6393" width="12.33203125" customWidth="1"/>
    <col min="6394" max="6394" width="11.88671875" customWidth="1"/>
    <col min="6395" max="6395" width="14.33203125" customWidth="1"/>
    <col min="6396" max="6396" width="31.33203125" customWidth="1"/>
    <col min="6399" max="6399" width="13.5546875" customWidth="1"/>
    <col min="6400" max="6400" width="19.44140625" customWidth="1"/>
    <col min="6401" max="6401" width="18.109375" customWidth="1"/>
    <col min="6402" max="6402" width="16.88671875" customWidth="1"/>
    <col min="6407" max="6407" width="9.109375" customWidth="1"/>
    <col min="6409" max="6409" width="11.33203125" customWidth="1"/>
    <col min="6410" max="6410" width="10.5546875" customWidth="1"/>
    <col min="6411" max="6411" width="11.44140625" customWidth="1"/>
    <col min="6412" max="6412" width="14.44140625" customWidth="1"/>
    <col min="6647" max="6647" width="15.88671875" customWidth="1"/>
    <col min="6648" max="6648" width="14.33203125" customWidth="1"/>
    <col min="6649" max="6649" width="12.33203125" customWidth="1"/>
    <col min="6650" max="6650" width="11.88671875" customWidth="1"/>
    <col min="6651" max="6651" width="14.33203125" customWidth="1"/>
    <col min="6652" max="6652" width="31.33203125" customWidth="1"/>
    <col min="6655" max="6655" width="13.5546875" customWidth="1"/>
    <col min="6656" max="6656" width="19.44140625" customWidth="1"/>
    <col min="6657" max="6657" width="18.109375" customWidth="1"/>
    <col min="6658" max="6658" width="16.88671875" customWidth="1"/>
    <col min="6663" max="6663" width="9.109375" customWidth="1"/>
    <col min="6665" max="6665" width="11.33203125" customWidth="1"/>
    <col min="6666" max="6666" width="10.5546875" customWidth="1"/>
    <col min="6667" max="6667" width="11.44140625" customWidth="1"/>
    <col min="6668" max="6668" width="14.44140625" customWidth="1"/>
    <col min="6903" max="6903" width="15.88671875" customWidth="1"/>
    <col min="6904" max="6904" width="14.33203125" customWidth="1"/>
    <col min="6905" max="6905" width="12.33203125" customWidth="1"/>
    <col min="6906" max="6906" width="11.88671875" customWidth="1"/>
    <col min="6907" max="6907" width="14.33203125" customWidth="1"/>
    <col min="6908" max="6908" width="31.33203125" customWidth="1"/>
    <col min="6911" max="6911" width="13.5546875" customWidth="1"/>
    <col min="6912" max="6912" width="19.44140625" customWidth="1"/>
    <col min="6913" max="6913" width="18.109375" customWidth="1"/>
    <col min="6914" max="6914" width="16.88671875" customWidth="1"/>
    <col min="6919" max="6919" width="9.109375" customWidth="1"/>
    <col min="6921" max="6921" width="11.33203125" customWidth="1"/>
    <col min="6922" max="6922" width="10.5546875" customWidth="1"/>
    <col min="6923" max="6923" width="11.44140625" customWidth="1"/>
    <col min="6924" max="6924" width="14.44140625" customWidth="1"/>
    <col min="7159" max="7159" width="15.88671875" customWidth="1"/>
    <col min="7160" max="7160" width="14.33203125" customWidth="1"/>
    <col min="7161" max="7161" width="12.33203125" customWidth="1"/>
    <col min="7162" max="7162" width="11.88671875" customWidth="1"/>
    <col min="7163" max="7163" width="14.33203125" customWidth="1"/>
    <col min="7164" max="7164" width="31.33203125" customWidth="1"/>
    <col min="7167" max="7167" width="13.5546875" customWidth="1"/>
    <col min="7168" max="7168" width="19.44140625" customWidth="1"/>
    <col min="7169" max="7169" width="18.109375" customWidth="1"/>
    <col min="7170" max="7170" width="16.88671875" customWidth="1"/>
    <col min="7175" max="7175" width="9.109375" customWidth="1"/>
    <col min="7177" max="7177" width="11.33203125" customWidth="1"/>
    <col min="7178" max="7178" width="10.5546875" customWidth="1"/>
    <col min="7179" max="7179" width="11.44140625" customWidth="1"/>
    <col min="7180" max="7180" width="14.44140625" customWidth="1"/>
    <col min="7415" max="7415" width="15.88671875" customWidth="1"/>
    <col min="7416" max="7416" width="14.33203125" customWidth="1"/>
    <col min="7417" max="7417" width="12.33203125" customWidth="1"/>
    <col min="7418" max="7418" width="11.88671875" customWidth="1"/>
    <col min="7419" max="7419" width="14.33203125" customWidth="1"/>
    <col min="7420" max="7420" width="31.33203125" customWidth="1"/>
    <col min="7423" max="7423" width="13.5546875" customWidth="1"/>
    <col min="7424" max="7424" width="19.44140625" customWidth="1"/>
    <col min="7425" max="7425" width="18.109375" customWidth="1"/>
    <col min="7426" max="7426" width="16.88671875" customWidth="1"/>
    <col min="7431" max="7431" width="9.109375" customWidth="1"/>
    <col min="7433" max="7433" width="11.33203125" customWidth="1"/>
    <col min="7434" max="7434" width="10.5546875" customWidth="1"/>
    <col min="7435" max="7435" width="11.44140625" customWidth="1"/>
    <col min="7436" max="7436" width="14.44140625" customWidth="1"/>
    <col min="7671" max="7671" width="15.88671875" customWidth="1"/>
    <col min="7672" max="7672" width="14.33203125" customWidth="1"/>
    <col min="7673" max="7673" width="12.33203125" customWidth="1"/>
    <col min="7674" max="7674" width="11.88671875" customWidth="1"/>
    <col min="7675" max="7675" width="14.33203125" customWidth="1"/>
    <col min="7676" max="7676" width="31.33203125" customWidth="1"/>
    <col min="7679" max="7679" width="13.5546875" customWidth="1"/>
    <col min="7680" max="7680" width="19.44140625" customWidth="1"/>
    <col min="7681" max="7681" width="18.109375" customWidth="1"/>
    <col min="7682" max="7682" width="16.88671875" customWidth="1"/>
    <col min="7687" max="7687" width="9.109375" customWidth="1"/>
    <col min="7689" max="7689" width="11.33203125" customWidth="1"/>
    <col min="7690" max="7690" width="10.5546875" customWidth="1"/>
    <col min="7691" max="7691" width="11.44140625" customWidth="1"/>
    <col min="7692" max="7692" width="14.44140625" customWidth="1"/>
    <col min="7927" max="7927" width="15.88671875" customWidth="1"/>
    <col min="7928" max="7928" width="14.33203125" customWidth="1"/>
    <col min="7929" max="7929" width="12.33203125" customWidth="1"/>
    <col min="7930" max="7930" width="11.88671875" customWidth="1"/>
    <col min="7931" max="7931" width="14.33203125" customWidth="1"/>
    <col min="7932" max="7932" width="31.33203125" customWidth="1"/>
    <col min="7935" max="7935" width="13.5546875" customWidth="1"/>
    <col min="7936" max="7936" width="19.44140625" customWidth="1"/>
    <col min="7937" max="7937" width="18.109375" customWidth="1"/>
    <col min="7938" max="7938" width="16.88671875" customWidth="1"/>
    <col min="7943" max="7943" width="9.109375" customWidth="1"/>
    <col min="7945" max="7945" width="11.33203125" customWidth="1"/>
    <col min="7946" max="7946" width="10.5546875" customWidth="1"/>
    <col min="7947" max="7947" width="11.44140625" customWidth="1"/>
    <col min="7948" max="7948" width="14.44140625" customWidth="1"/>
    <col min="8183" max="8183" width="15.88671875" customWidth="1"/>
    <col min="8184" max="8184" width="14.33203125" customWidth="1"/>
    <col min="8185" max="8185" width="12.33203125" customWidth="1"/>
    <col min="8186" max="8186" width="11.88671875" customWidth="1"/>
    <col min="8187" max="8187" width="14.33203125" customWidth="1"/>
    <col min="8188" max="8188" width="31.33203125" customWidth="1"/>
    <col min="8191" max="8191" width="13.5546875" customWidth="1"/>
    <col min="8192" max="8192" width="19.44140625" customWidth="1"/>
    <col min="8193" max="8193" width="18.109375" customWidth="1"/>
    <col min="8194" max="8194" width="16.88671875" customWidth="1"/>
    <col min="8199" max="8199" width="9.109375" customWidth="1"/>
    <col min="8201" max="8201" width="11.33203125" customWidth="1"/>
    <col min="8202" max="8202" width="10.5546875" customWidth="1"/>
    <col min="8203" max="8203" width="11.44140625" customWidth="1"/>
    <col min="8204" max="8204" width="14.44140625" customWidth="1"/>
    <col min="8439" max="8439" width="15.88671875" customWidth="1"/>
    <col min="8440" max="8440" width="14.33203125" customWidth="1"/>
    <col min="8441" max="8441" width="12.33203125" customWidth="1"/>
    <col min="8442" max="8442" width="11.88671875" customWidth="1"/>
    <col min="8443" max="8443" width="14.33203125" customWidth="1"/>
    <col min="8444" max="8444" width="31.33203125" customWidth="1"/>
    <col min="8447" max="8447" width="13.5546875" customWidth="1"/>
    <col min="8448" max="8448" width="19.44140625" customWidth="1"/>
    <col min="8449" max="8449" width="18.109375" customWidth="1"/>
    <col min="8450" max="8450" width="16.88671875" customWidth="1"/>
    <col min="8455" max="8455" width="9.109375" customWidth="1"/>
    <col min="8457" max="8457" width="11.33203125" customWidth="1"/>
    <col min="8458" max="8458" width="10.5546875" customWidth="1"/>
    <col min="8459" max="8459" width="11.44140625" customWidth="1"/>
    <col min="8460" max="8460" width="14.44140625" customWidth="1"/>
    <col min="8695" max="8695" width="15.88671875" customWidth="1"/>
    <col min="8696" max="8696" width="14.33203125" customWidth="1"/>
    <col min="8697" max="8697" width="12.33203125" customWidth="1"/>
    <col min="8698" max="8698" width="11.88671875" customWidth="1"/>
    <col min="8699" max="8699" width="14.33203125" customWidth="1"/>
    <col min="8700" max="8700" width="31.33203125" customWidth="1"/>
    <col min="8703" max="8703" width="13.5546875" customWidth="1"/>
    <col min="8704" max="8704" width="19.44140625" customWidth="1"/>
    <col min="8705" max="8705" width="18.109375" customWidth="1"/>
    <col min="8706" max="8706" width="16.88671875" customWidth="1"/>
    <col min="8711" max="8711" width="9.109375" customWidth="1"/>
    <col min="8713" max="8713" width="11.33203125" customWidth="1"/>
    <col min="8714" max="8714" width="10.5546875" customWidth="1"/>
    <col min="8715" max="8715" width="11.44140625" customWidth="1"/>
    <col min="8716" max="8716" width="14.44140625" customWidth="1"/>
    <col min="8951" max="8951" width="15.88671875" customWidth="1"/>
    <col min="8952" max="8952" width="14.33203125" customWidth="1"/>
    <col min="8953" max="8953" width="12.33203125" customWidth="1"/>
    <col min="8954" max="8954" width="11.88671875" customWidth="1"/>
    <col min="8955" max="8955" width="14.33203125" customWidth="1"/>
    <col min="8956" max="8956" width="31.33203125" customWidth="1"/>
    <col min="8959" max="8959" width="13.5546875" customWidth="1"/>
    <col min="8960" max="8960" width="19.44140625" customWidth="1"/>
    <col min="8961" max="8961" width="18.109375" customWidth="1"/>
    <col min="8962" max="8962" width="16.88671875" customWidth="1"/>
    <col min="8967" max="8967" width="9.109375" customWidth="1"/>
    <col min="8969" max="8969" width="11.33203125" customWidth="1"/>
    <col min="8970" max="8970" width="10.5546875" customWidth="1"/>
    <col min="8971" max="8971" width="11.44140625" customWidth="1"/>
    <col min="8972" max="8972" width="14.44140625" customWidth="1"/>
    <col min="9207" max="9207" width="15.88671875" customWidth="1"/>
    <col min="9208" max="9208" width="14.33203125" customWidth="1"/>
    <col min="9209" max="9209" width="12.33203125" customWidth="1"/>
    <col min="9210" max="9210" width="11.88671875" customWidth="1"/>
    <col min="9211" max="9211" width="14.33203125" customWidth="1"/>
    <col min="9212" max="9212" width="31.33203125" customWidth="1"/>
    <col min="9215" max="9215" width="13.5546875" customWidth="1"/>
    <col min="9216" max="9216" width="19.44140625" customWidth="1"/>
    <col min="9217" max="9217" width="18.109375" customWidth="1"/>
    <col min="9218" max="9218" width="16.88671875" customWidth="1"/>
    <col min="9223" max="9223" width="9.109375" customWidth="1"/>
    <col min="9225" max="9225" width="11.33203125" customWidth="1"/>
    <col min="9226" max="9226" width="10.5546875" customWidth="1"/>
    <col min="9227" max="9227" width="11.44140625" customWidth="1"/>
    <col min="9228" max="9228" width="14.44140625" customWidth="1"/>
    <col min="9463" max="9463" width="15.88671875" customWidth="1"/>
    <col min="9464" max="9464" width="14.33203125" customWidth="1"/>
    <col min="9465" max="9465" width="12.33203125" customWidth="1"/>
    <col min="9466" max="9466" width="11.88671875" customWidth="1"/>
    <col min="9467" max="9467" width="14.33203125" customWidth="1"/>
    <col min="9468" max="9468" width="31.33203125" customWidth="1"/>
    <col min="9471" max="9471" width="13.5546875" customWidth="1"/>
    <col min="9472" max="9472" width="19.44140625" customWidth="1"/>
    <col min="9473" max="9473" width="18.109375" customWidth="1"/>
    <col min="9474" max="9474" width="16.88671875" customWidth="1"/>
    <col min="9479" max="9479" width="9.109375" customWidth="1"/>
    <col min="9481" max="9481" width="11.33203125" customWidth="1"/>
    <col min="9482" max="9482" width="10.5546875" customWidth="1"/>
    <col min="9483" max="9483" width="11.44140625" customWidth="1"/>
    <col min="9484" max="9484" width="14.44140625" customWidth="1"/>
    <col min="9719" max="9719" width="15.88671875" customWidth="1"/>
    <col min="9720" max="9720" width="14.33203125" customWidth="1"/>
    <col min="9721" max="9721" width="12.33203125" customWidth="1"/>
    <col min="9722" max="9722" width="11.88671875" customWidth="1"/>
    <col min="9723" max="9723" width="14.33203125" customWidth="1"/>
    <col min="9724" max="9724" width="31.33203125" customWidth="1"/>
    <col min="9727" max="9727" width="13.5546875" customWidth="1"/>
    <col min="9728" max="9728" width="19.44140625" customWidth="1"/>
    <col min="9729" max="9729" width="18.109375" customWidth="1"/>
    <col min="9730" max="9730" width="16.88671875" customWidth="1"/>
    <col min="9735" max="9735" width="9.109375" customWidth="1"/>
    <col min="9737" max="9737" width="11.33203125" customWidth="1"/>
    <col min="9738" max="9738" width="10.5546875" customWidth="1"/>
    <col min="9739" max="9739" width="11.44140625" customWidth="1"/>
    <col min="9740" max="9740" width="14.44140625" customWidth="1"/>
    <col min="9975" max="9975" width="15.88671875" customWidth="1"/>
    <col min="9976" max="9976" width="14.33203125" customWidth="1"/>
    <col min="9977" max="9977" width="12.33203125" customWidth="1"/>
    <col min="9978" max="9978" width="11.88671875" customWidth="1"/>
    <col min="9979" max="9979" width="14.33203125" customWidth="1"/>
    <col min="9980" max="9980" width="31.33203125" customWidth="1"/>
    <col min="9983" max="9983" width="13.5546875" customWidth="1"/>
    <col min="9984" max="9984" width="19.44140625" customWidth="1"/>
    <col min="9985" max="9985" width="18.109375" customWidth="1"/>
    <col min="9986" max="9986" width="16.88671875" customWidth="1"/>
    <col min="9991" max="9991" width="9.109375" customWidth="1"/>
    <col min="9993" max="9993" width="11.33203125" customWidth="1"/>
    <col min="9994" max="9994" width="10.5546875" customWidth="1"/>
    <col min="9995" max="9995" width="11.44140625" customWidth="1"/>
    <col min="9996" max="9996" width="14.44140625" customWidth="1"/>
    <col min="10231" max="10231" width="15.88671875" customWidth="1"/>
    <col min="10232" max="10232" width="14.33203125" customWidth="1"/>
    <col min="10233" max="10233" width="12.33203125" customWidth="1"/>
    <col min="10234" max="10234" width="11.88671875" customWidth="1"/>
    <col min="10235" max="10235" width="14.33203125" customWidth="1"/>
    <col min="10236" max="10236" width="31.33203125" customWidth="1"/>
    <col min="10239" max="10239" width="13.5546875" customWidth="1"/>
    <col min="10240" max="10240" width="19.44140625" customWidth="1"/>
    <col min="10241" max="10241" width="18.109375" customWidth="1"/>
    <col min="10242" max="10242" width="16.88671875" customWidth="1"/>
    <col min="10247" max="10247" width="9.109375" customWidth="1"/>
    <col min="10249" max="10249" width="11.33203125" customWidth="1"/>
    <col min="10250" max="10250" width="10.5546875" customWidth="1"/>
    <col min="10251" max="10251" width="11.44140625" customWidth="1"/>
    <col min="10252" max="10252" width="14.44140625" customWidth="1"/>
    <col min="10487" max="10487" width="15.88671875" customWidth="1"/>
    <col min="10488" max="10488" width="14.33203125" customWidth="1"/>
    <col min="10489" max="10489" width="12.33203125" customWidth="1"/>
    <col min="10490" max="10490" width="11.88671875" customWidth="1"/>
    <col min="10491" max="10491" width="14.33203125" customWidth="1"/>
    <col min="10492" max="10492" width="31.33203125" customWidth="1"/>
    <col min="10495" max="10495" width="13.5546875" customWidth="1"/>
    <col min="10496" max="10496" width="19.44140625" customWidth="1"/>
    <col min="10497" max="10497" width="18.109375" customWidth="1"/>
    <col min="10498" max="10498" width="16.88671875" customWidth="1"/>
    <col min="10503" max="10503" width="9.109375" customWidth="1"/>
    <col min="10505" max="10505" width="11.33203125" customWidth="1"/>
    <col min="10506" max="10506" width="10.5546875" customWidth="1"/>
    <col min="10507" max="10507" width="11.44140625" customWidth="1"/>
    <col min="10508" max="10508" width="14.44140625" customWidth="1"/>
    <col min="10743" max="10743" width="15.88671875" customWidth="1"/>
    <col min="10744" max="10744" width="14.33203125" customWidth="1"/>
    <col min="10745" max="10745" width="12.33203125" customWidth="1"/>
    <col min="10746" max="10746" width="11.88671875" customWidth="1"/>
    <col min="10747" max="10747" width="14.33203125" customWidth="1"/>
    <col min="10748" max="10748" width="31.33203125" customWidth="1"/>
    <col min="10751" max="10751" width="13.5546875" customWidth="1"/>
    <col min="10752" max="10752" width="19.44140625" customWidth="1"/>
    <col min="10753" max="10753" width="18.109375" customWidth="1"/>
    <col min="10754" max="10754" width="16.88671875" customWidth="1"/>
    <col min="10759" max="10759" width="9.109375" customWidth="1"/>
    <col min="10761" max="10761" width="11.33203125" customWidth="1"/>
    <col min="10762" max="10762" width="10.5546875" customWidth="1"/>
    <col min="10763" max="10763" width="11.44140625" customWidth="1"/>
    <col min="10764" max="10764" width="14.44140625" customWidth="1"/>
    <col min="10999" max="10999" width="15.88671875" customWidth="1"/>
    <col min="11000" max="11000" width="14.33203125" customWidth="1"/>
    <col min="11001" max="11001" width="12.33203125" customWidth="1"/>
    <col min="11002" max="11002" width="11.88671875" customWidth="1"/>
    <col min="11003" max="11003" width="14.33203125" customWidth="1"/>
    <col min="11004" max="11004" width="31.33203125" customWidth="1"/>
    <col min="11007" max="11007" width="13.5546875" customWidth="1"/>
    <col min="11008" max="11008" width="19.44140625" customWidth="1"/>
    <col min="11009" max="11009" width="18.109375" customWidth="1"/>
    <col min="11010" max="11010" width="16.88671875" customWidth="1"/>
    <col min="11015" max="11015" width="9.109375" customWidth="1"/>
    <col min="11017" max="11017" width="11.33203125" customWidth="1"/>
    <col min="11018" max="11018" width="10.5546875" customWidth="1"/>
    <col min="11019" max="11019" width="11.44140625" customWidth="1"/>
    <col min="11020" max="11020" width="14.44140625" customWidth="1"/>
    <col min="11255" max="11255" width="15.88671875" customWidth="1"/>
    <col min="11256" max="11256" width="14.33203125" customWidth="1"/>
    <col min="11257" max="11257" width="12.33203125" customWidth="1"/>
    <col min="11258" max="11258" width="11.88671875" customWidth="1"/>
    <col min="11259" max="11259" width="14.33203125" customWidth="1"/>
    <col min="11260" max="11260" width="31.33203125" customWidth="1"/>
    <col min="11263" max="11263" width="13.5546875" customWidth="1"/>
    <col min="11264" max="11264" width="19.44140625" customWidth="1"/>
    <col min="11265" max="11265" width="18.109375" customWidth="1"/>
    <col min="11266" max="11266" width="16.88671875" customWidth="1"/>
    <col min="11271" max="11271" width="9.109375" customWidth="1"/>
    <col min="11273" max="11273" width="11.33203125" customWidth="1"/>
    <col min="11274" max="11274" width="10.5546875" customWidth="1"/>
    <col min="11275" max="11275" width="11.44140625" customWidth="1"/>
    <col min="11276" max="11276" width="14.44140625" customWidth="1"/>
    <col min="11511" max="11511" width="15.88671875" customWidth="1"/>
    <col min="11512" max="11512" width="14.33203125" customWidth="1"/>
    <col min="11513" max="11513" width="12.33203125" customWidth="1"/>
    <col min="11514" max="11514" width="11.88671875" customWidth="1"/>
    <col min="11515" max="11515" width="14.33203125" customWidth="1"/>
    <col min="11516" max="11516" width="31.33203125" customWidth="1"/>
    <col min="11519" max="11519" width="13.5546875" customWidth="1"/>
    <col min="11520" max="11520" width="19.44140625" customWidth="1"/>
    <col min="11521" max="11521" width="18.109375" customWidth="1"/>
    <col min="11522" max="11522" width="16.88671875" customWidth="1"/>
    <col min="11527" max="11527" width="9.109375" customWidth="1"/>
    <col min="11529" max="11529" width="11.33203125" customWidth="1"/>
    <col min="11530" max="11530" width="10.5546875" customWidth="1"/>
    <col min="11531" max="11531" width="11.44140625" customWidth="1"/>
    <col min="11532" max="11532" width="14.44140625" customWidth="1"/>
    <col min="11767" max="11767" width="15.88671875" customWidth="1"/>
    <col min="11768" max="11768" width="14.33203125" customWidth="1"/>
    <col min="11769" max="11769" width="12.33203125" customWidth="1"/>
    <col min="11770" max="11770" width="11.88671875" customWidth="1"/>
    <col min="11771" max="11771" width="14.33203125" customWidth="1"/>
    <col min="11772" max="11772" width="31.33203125" customWidth="1"/>
    <col min="11775" max="11775" width="13.5546875" customWidth="1"/>
    <col min="11776" max="11776" width="19.44140625" customWidth="1"/>
    <col min="11777" max="11777" width="18.109375" customWidth="1"/>
    <col min="11778" max="11778" width="16.88671875" customWidth="1"/>
    <col min="11783" max="11783" width="9.109375" customWidth="1"/>
    <col min="11785" max="11785" width="11.33203125" customWidth="1"/>
    <col min="11786" max="11786" width="10.5546875" customWidth="1"/>
    <col min="11787" max="11787" width="11.44140625" customWidth="1"/>
    <col min="11788" max="11788" width="14.44140625" customWidth="1"/>
    <col min="12023" max="12023" width="15.88671875" customWidth="1"/>
    <col min="12024" max="12024" width="14.33203125" customWidth="1"/>
    <col min="12025" max="12025" width="12.33203125" customWidth="1"/>
    <col min="12026" max="12026" width="11.88671875" customWidth="1"/>
    <col min="12027" max="12027" width="14.33203125" customWidth="1"/>
    <col min="12028" max="12028" width="31.33203125" customWidth="1"/>
    <col min="12031" max="12031" width="13.5546875" customWidth="1"/>
    <col min="12032" max="12032" width="19.44140625" customWidth="1"/>
    <col min="12033" max="12033" width="18.109375" customWidth="1"/>
    <col min="12034" max="12034" width="16.88671875" customWidth="1"/>
    <col min="12039" max="12039" width="9.109375" customWidth="1"/>
    <col min="12041" max="12041" width="11.33203125" customWidth="1"/>
    <col min="12042" max="12042" width="10.5546875" customWidth="1"/>
    <col min="12043" max="12043" width="11.44140625" customWidth="1"/>
    <col min="12044" max="12044" width="14.44140625" customWidth="1"/>
    <col min="12279" max="12279" width="15.88671875" customWidth="1"/>
    <col min="12280" max="12280" width="14.33203125" customWidth="1"/>
    <col min="12281" max="12281" width="12.33203125" customWidth="1"/>
    <col min="12282" max="12282" width="11.88671875" customWidth="1"/>
    <col min="12283" max="12283" width="14.33203125" customWidth="1"/>
    <col min="12284" max="12284" width="31.33203125" customWidth="1"/>
    <col min="12287" max="12287" width="13.5546875" customWidth="1"/>
    <col min="12288" max="12288" width="19.44140625" customWidth="1"/>
    <col min="12289" max="12289" width="18.109375" customWidth="1"/>
    <col min="12290" max="12290" width="16.88671875" customWidth="1"/>
    <col min="12295" max="12295" width="9.109375" customWidth="1"/>
    <col min="12297" max="12297" width="11.33203125" customWidth="1"/>
    <col min="12298" max="12298" width="10.5546875" customWidth="1"/>
    <col min="12299" max="12299" width="11.44140625" customWidth="1"/>
    <col min="12300" max="12300" width="14.44140625" customWidth="1"/>
    <col min="12535" max="12535" width="15.88671875" customWidth="1"/>
    <col min="12536" max="12536" width="14.33203125" customWidth="1"/>
    <col min="12537" max="12537" width="12.33203125" customWidth="1"/>
    <col min="12538" max="12538" width="11.88671875" customWidth="1"/>
    <col min="12539" max="12539" width="14.33203125" customWidth="1"/>
    <col min="12540" max="12540" width="31.33203125" customWidth="1"/>
    <col min="12543" max="12543" width="13.5546875" customWidth="1"/>
    <col min="12544" max="12544" width="19.44140625" customWidth="1"/>
    <col min="12545" max="12545" width="18.109375" customWidth="1"/>
    <col min="12546" max="12546" width="16.88671875" customWidth="1"/>
    <col min="12551" max="12551" width="9.109375" customWidth="1"/>
    <col min="12553" max="12553" width="11.33203125" customWidth="1"/>
    <col min="12554" max="12554" width="10.5546875" customWidth="1"/>
    <col min="12555" max="12555" width="11.44140625" customWidth="1"/>
    <col min="12556" max="12556" width="14.44140625" customWidth="1"/>
    <col min="12791" max="12791" width="15.88671875" customWidth="1"/>
    <col min="12792" max="12792" width="14.33203125" customWidth="1"/>
    <col min="12793" max="12793" width="12.33203125" customWidth="1"/>
    <col min="12794" max="12794" width="11.88671875" customWidth="1"/>
    <col min="12795" max="12795" width="14.33203125" customWidth="1"/>
    <col min="12796" max="12796" width="31.33203125" customWidth="1"/>
    <col min="12799" max="12799" width="13.5546875" customWidth="1"/>
    <col min="12800" max="12800" width="19.44140625" customWidth="1"/>
    <col min="12801" max="12801" width="18.109375" customWidth="1"/>
    <col min="12802" max="12802" width="16.88671875" customWidth="1"/>
    <col min="12807" max="12807" width="9.109375" customWidth="1"/>
    <col min="12809" max="12809" width="11.33203125" customWidth="1"/>
    <col min="12810" max="12810" width="10.5546875" customWidth="1"/>
    <col min="12811" max="12811" width="11.44140625" customWidth="1"/>
    <col min="12812" max="12812" width="14.44140625" customWidth="1"/>
    <col min="13047" max="13047" width="15.88671875" customWidth="1"/>
    <col min="13048" max="13048" width="14.33203125" customWidth="1"/>
    <col min="13049" max="13049" width="12.33203125" customWidth="1"/>
    <col min="13050" max="13050" width="11.88671875" customWidth="1"/>
    <col min="13051" max="13051" width="14.33203125" customWidth="1"/>
    <col min="13052" max="13052" width="31.33203125" customWidth="1"/>
    <col min="13055" max="13055" width="13.5546875" customWidth="1"/>
    <col min="13056" max="13056" width="19.44140625" customWidth="1"/>
    <col min="13057" max="13057" width="18.109375" customWidth="1"/>
    <col min="13058" max="13058" width="16.88671875" customWidth="1"/>
    <col min="13063" max="13063" width="9.109375" customWidth="1"/>
    <col min="13065" max="13065" width="11.33203125" customWidth="1"/>
    <col min="13066" max="13066" width="10.5546875" customWidth="1"/>
    <col min="13067" max="13067" width="11.44140625" customWidth="1"/>
    <col min="13068" max="13068" width="14.44140625" customWidth="1"/>
    <col min="13303" max="13303" width="15.88671875" customWidth="1"/>
    <col min="13304" max="13304" width="14.33203125" customWidth="1"/>
    <col min="13305" max="13305" width="12.33203125" customWidth="1"/>
    <col min="13306" max="13306" width="11.88671875" customWidth="1"/>
    <col min="13307" max="13307" width="14.33203125" customWidth="1"/>
    <col min="13308" max="13308" width="31.33203125" customWidth="1"/>
    <col min="13311" max="13311" width="13.5546875" customWidth="1"/>
    <col min="13312" max="13312" width="19.44140625" customWidth="1"/>
    <col min="13313" max="13313" width="18.109375" customWidth="1"/>
    <col min="13314" max="13314" width="16.88671875" customWidth="1"/>
    <col min="13319" max="13319" width="9.109375" customWidth="1"/>
    <col min="13321" max="13321" width="11.33203125" customWidth="1"/>
    <col min="13322" max="13322" width="10.5546875" customWidth="1"/>
    <col min="13323" max="13323" width="11.44140625" customWidth="1"/>
    <col min="13324" max="13324" width="14.44140625" customWidth="1"/>
    <col min="13559" max="13559" width="15.88671875" customWidth="1"/>
    <col min="13560" max="13560" width="14.33203125" customWidth="1"/>
    <col min="13561" max="13561" width="12.33203125" customWidth="1"/>
    <col min="13562" max="13562" width="11.88671875" customWidth="1"/>
    <col min="13563" max="13563" width="14.33203125" customWidth="1"/>
    <col min="13564" max="13564" width="31.33203125" customWidth="1"/>
    <col min="13567" max="13567" width="13.5546875" customWidth="1"/>
    <col min="13568" max="13568" width="19.44140625" customWidth="1"/>
    <col min="13569" max="13569" width="18.109375" customWidth="1"/>
    <col min="13570" max="13570" width="16.88671875" customWidth="1"/>
    <col min="13575" max="13575" width="9.109375" customWidth="1"/>
    <col min="13577" max="13577" width="11.33203125" customWidth="1"/>
    <col min="13578" max="13578" width="10.5546875" customWidth="1"/>
    <col min="13579" max="13579" width="11.44140625" customWidth="1"/>
    <col min="13580" max="13580" width="14.44140625" customWidth="1"/>
    <col min="13815" max="13815" width="15.88671875" customWidth="1"/>
    <col min="13816" max="13816" width="14.33203125" customWidth="1"/>
    <col min="13817" max="13817" width="12.33203125" customWidth="1"/>
    <col min="13818" max="13818" width="11.88671875" customWidth="1"/>
    <col min="13819" max="13819" width="14.33203125" customWidth="1"/>
    <col min="13820" max="13820" width="31.33203125" customWidth="1"/>
    <col min="13823" max="13823" width="13.5546875" customWidth="1"/>
    <col min="13824" max="13824" width="19.44140625" customWidth="1"/>
    <col min="13825" max="13825" width="18.109375" customWidth="1"/>
    <col min="13826" max="13826" width="16.88671875" customWidth="1"/>
    <col min="13831" max="13831" width="9.109375" customWidth="1"/>
    <col min="13833" max="13833" width="11.33203125" customWidth="1"/>
    <col min="13834" max="13834" width="10.5546875" customWidth="1"/>
    <col min="13835" max="13835" width="11.44140625" customWidth="1"/>
    <col min="13836" max="13836" width="14.44140625" customWidth="1"/>
    <col min="14071" max="14071" width="15.88671875" customWidth="1"/>
    <col min="14072" max="14072" width="14.33203125" customWidth="1"/>
    <col min="14073" max="14073" width="12.33203125" customWidth="1"/>
    <col min="14074" max="14074" width="11.88671875" customWidth="1"/>
    <col min="14075" max="14075" width="14.33203125" customWidth="1"/>
    <col min="14076" max="14076" width="31.33203125" customWidth="1"/>
    <col min="14079" max="14079" width="13.5546875" customWidth="1"/>
    <col min="14080" max="14080" width="19.44140625" customWidth="1"/>
    <col min="14081" max="14081" width="18.109375" customWidth="1"/>
    <col min="14082" max="14082" width="16.88671875" customWidth="1"/>
    <col min="14087" max="14087" width="9.109375" customWidth="1"/>
    <col min="14089" max="14089" width="11.33203125" customWidth="1"/>
    <col min="14090" max="14090" width="10.5546875" customWidth="1"/>
    <col min="14091" max="14091" width="11.44140625" customWidth="1"/>
    <col min="14092" max="14092" width="14.44140625" customWidth="1"/>
    <col min="14327" max="14327" width="15.88671875" customWidth="1"/>
    <col min="14328" max="14328" width="14.33203125" customWidth="1"/>
    <col min="14329" max="14329" width="12.33203125" customWidth="1"/>
    <col min="14330" max="14330" width="11.88671875" customWidth="1"/>
    <col min="14331" max="14331" width="14.33203125" customWidth="1"/>
    <col min="14332" max="14332" width="31.33203125" customWidth="1"/>
    <col min="14335" max="14335" width="13.5546875" customWidth="1"/>
    <col min="14336" max="14336" width="19.44140625" customWidth="1"/>
    <col min="14337" max="14337" width="18.109375" customWidth="1"/>
    <col min="14338" max="14338" width="16.88671875" customWidth="1"/>
    <col min="14343" max="14343" width="9.109375" customWidth="1"/>
    <col min="14345" max="14345" width="11.33203125" customWidth="1"/>
    <col min="14346" max="14346" width="10.5546875" customWidth="1"/>
    <col min="14347" max="14347" width="11.44140625" customWidth="1"/>
    <col min="14348" max="14348" width="14.44140625" customWidth="1"/>
    <col min="14583" max="14583" width="15.88671875" customWidth="1"/>
    <col min="14584" max="14584" width="14.33203125" customWidth="1"/>
    <col min="14585" max="14585" width="12.33203125" customWidth="1"/>
    <col min="14586" max="14586" width="11.88671875" customWidth="1"/>
    <col min="14587" max="14587" width="14.33203125" customWidth="1"/>
    <col min="14588" max="14588" width="31.33203125" customWidth="1"/>
    <col min="14591" max="14591" width="13.5546875" customWidth="1"/>
    <col min="14592" max="14592" width="19.44140625" customWidth="1"/>
    <col min="14593" max="14593" width="18.109375" customWidth="1"/>
    <col min="14594" max="14594" width="16.88671875" customWidth="1"/>
    <col min="14599" max="14599" width="9.109375" customWidth="1"/>
    <col min="14601" max="14601" width="11.33203125" customWidth="1"/>
    <col min="14602" max="14602" width="10.5546875" customWidth="1"/>
    <col min="14603" max="14603" width="11.44140625" customWidth="1"/>
    <col min="14604" max="14604" width="14.44140625" customWidth="1"/>
    <col min="14839" max="14839" width="15.88671875" customWidth="1"/>
    <col min="14840" max="14840" width="14.33203125" customWidth="1"/>
    <col min="14841" max="14841" width="12.33203125" customWidth="1"/>
    <col min="14842" max="14842" width="11.88671875" customWidth="1"/>
    <col min="14843" max="14843" width="14.33203125" customWidth="1"/>
    <col min="14844" max="14844" width="31.33203125" customWidth="1"/>
    <col min="14847" max="14847" width="13.5546875" customWidth="1"/>
    <col min="14848" max="14848" width="19.44140625" customWidth="1"/>
    <col min="14849" max="14849" width="18.109375" customWidth="1"/>
    <col min="14850" max="14850" width="16.88671875" customWidth="1"/>
    <col min="14855" max="14855" width="9.109375" customWidth="1"/>
    <col min="14857" max="14857" width="11.33203125" customWidth="1"/>
    <col min="14858" max="14858" width="10.5546875" customWidth="1"/>
    <col min="14859" max="14859" width="11.44140625" customWidth="1"/>
    <col min="14860" max="14860" width="14.44140625" customWidth="1"/>
    <col min="15095" max="15095" width="15.88671875" customWidth="1"/>
    <col min="15096" max="15096" width="14.33203125" customWidth="1"/>
    <col min="15097" max="15097" width="12.33203125" customWidth="1"/>
    <col min="15098" max="15098" width="11.88671875" customWidth="1"/>
    <col min="15099" max="15099" width="14.33203125" customWidth="1"/>
    <col min="15100" max="15100" width="31.33203125" customWidth="1"/>
    <col min="15103" max="15103" width="13.5546875" customWidth="1"/>
    <col min="15104" max="15104" width="19.44140625" customWidth="1"/>
    <col min="15105" max="15105" width="18.109375" customWidth="1"/>
    <col min="15106" max="15106" width="16.88671875" customWidth="1"/>
    <col min="15111" max="15111" width="9.109375" customWidth="1"/>
    <col min="15113" max="15113" width="11.33203125" customWidth="1"/>
    <col min="15114" max="15114" width="10.5546875" customWidth="1"/>
    <col min="15115" max="15115" width="11.44140625" customWidth="1"/>
    <col min="15116" max="15116" width="14.44140625" customWidth="1"/>
    <col min="15351" max="15351" width="15.88671875" customWidth="1"/>
    <col min="15352" max="15352" width="14.33203125" customWidth="1"/>
    <col min="15353" max="15353" width="12.33203125" customWidth="1"/>
    <col min="15354" max="15354" width="11.88671875" customWidth="1"/>
    <col min="15355" max="15355" width="14.33203125" customWidth="1"/>
    <col min="15356" max="15356" width="31.33203125" customWidth="1"/>
    <col min="15359" max="15359" width="13.5546875" customWidth="1"/>
    <col min="15360" max="15360" width="19.44140625" customWidth="1"/>
    <col min="15361" max="15361" width="18.109375" customWidth="1"/>
    <col min="15362" max="15362" width="16.88671875" customWidth="1"/>
    <col min="15367" max="15367" width="9.109375" customWidth="1"/>
    <col min="15369" max="15369" width="11.33203125" customWidth="1"/>
    <col min="15370" max="15370" width="10.5546875" customWidth="1"/>
    <col min="15371" max="15371" width="11.44140625" customWidth="1"/>
    <col min="15372" max="15372" width="14.44140625" customWidth="1"/>
    <col min="15607" max="15607" width="15.88671875" customWidth="1"/>
    <col min="15608" max="15608" width="14.33203125" customWidth="1"/>
    <col min="15609" max="15609" width="12.33203125" customWidth="1"/>
    <col min="15610" max="15610" width="11.88671875" customWidth="1"/>
    <col min="15611" max="15611" width="14.33203125" customWidth="1"/>
    <col min="15612" max="15612" width="31.33203125" customWidth="1"/>
    <col min="15615" max="15615" width="13.5546875" customWidth="1"/>
    <col min="15616" max="15616" width="19.44140625" customWidth="1"/>
    <col min="15617" max="15617" width="18.109375" customWidth="1"/>
    <col min="15618" max="15618" width="16.88671875" customWidth="1"/>
    <col min="15623" max="15623" width="9.109375" customWidth="1"/>
    <col min="15625" max="15625" width="11.33203125" customWidth="1"/>
    <col min="15626" max="15626" width="10.5546875" customWidth="1"/>
    <col min="15627" max="15627" width="11.44140625" customWidth="1"/>
    <col min="15628" max="15628" width="14.44140625" customWidth="1"/>
    <col min="15863" max="15863" width="15.88671875" customWidth="1"/>
    <col min="15864" max="15864" width="14.33203125" customWidth="1"/>
    <col min="15865" max="15865" width="12.33203125" customWidth="1"/>
    <col min="15866" max="15866" width="11.88671875" customWidth="1"/>
    <col min="15867" max="15867" width="14.33203125" customWidth="1"/>
    <col min="15868" max="15868" width="31.33203125" customWidth="1"/>
    <col min="15871" max="15871" width="13.5546875" customWidth="1"/>
    <col min="15872" max="15872" width="19.44140625" customWidth="1"/>
    <col min="15873" max="15873" width="18.109375" customWidth="1"/>
    <col min="15874" max="15874" width="16.88671875" customWidth="1"/>
    <col min="15879" max="15879" width="9.109375" customWidth="1"/>
    <col min="15881" max="15881" width="11.33203125" customWidth="1"/>
    <col min="15882" max="15882" width="10.5546875" customWidth="1"/>
    <col min="15883" max="15883" width="11.44140625" customWidth="1"/>
    <col min="15884" max="15884" width="14.44140625" customWidth="1"/>
    <col min="16119" max="16119" width="15.88671875" customWidth="1"/>
    <col min="16120" max="16120" width="14.33203125" customWidth="1"/>
    <col min="16121" max="16121" width="12.33203125" customWidth="1"/>
    <col min="16122" max="16122" width="11.88671875" customWidth="1"/>
    <col min="16123" max="16123" width="14.33203125" customWidth="1"/>
    <col min="16124" max="16124" width="31.33203125" customWidth="1"/>
    <col min="16127" max="16127" width="13.5546875" customWidth="1"/>
    <col min="16128" max="16128" width="19.44140625" customWidth="1"/>
    <col min="16129" max="16129" width="18.109375" customWidth="1"/>
    <col min="16130" max="16130" width="16.88671875" customWidth="1"/>
    <col min="16135" max="16135" width="9.109375" customWidth="1"/>
    <col min="16137" max="16137" width="11.33203125" customWidth="1"/>
    <col min="16138" max="16138" width="10.5546875" customWidth="1"/>
    <col min="16139" max="16139" width="11.44140625" customWidth="1"/>
    <col min="16140" max="16140" width="14.44140625" customWidth="1"/>
  </cols>
  <sheetData>
    <row r="1" spans="1:19" ht="79.2" customHeight="1" thickBot="1" x14ac:dyDescent="0.4">
      <c r="A1" s="11" t="s">
        <v>54</v>
      </c>
      <c r="B1" s="12" t="s">
        <v>0</v>
      </c>
      <c r="C1" s="12" t="s">
        <v>28</v>
      </c>
      <c r="D1" s="13" t="s">
        <v>1</v>
      </c>
      <c r="E1" s="14" t="s">
        <v>29</v>
      </c>
      <c r="F1" s="15" t="s">
        <v>47</v>
      </c>
      <c r="G1" s="106" t="s">
        <v>67</v>
      </c>
      <c r="H1" s="106"/>
      <c r="I1" s="103" t="s">
        <v>65</v>
      </c>
      <c r="J1" s="109" t="s">
        <v>64</v>
      </c>
      <c r="K1" s="110"/>
      <c r="L1" s="110"/>
      <c r="M1" s="110"/>
      <c r="N1" s="110"/>
      <c r="O1" s="110"/>
      <c r="P1" s="110"/>
      <c r="Q1" s="110"/>
      <c r="R1" s="110"/>
      <c r="S1" s="111"/>
    </row>
    <row r="2" spans="1:19" ht="117.6" customHeight="1" thickBot="1" x14ac:dyDescent="0.3">
      <c r="A2" s="69" t="s">
        <v>3</v>
      </c>
      <c r="B2" s="70" t="s">
        <v>2</v>
      </c>
      <c r="C2" s="70">
        <v>2.1999999999999999E-2</v>
      </c>
      <c r="D2" s="70">
        <v>0.24</v>
      </c>
      <c r="E2" s="71">
        <v>0.05</v>
      </c>
      <c r="F2" s="72">
        <f>(C2*D2*1000)/E2</f>
        <v>105.59999999999998</v>
      </c>
      <c r="G2" s="112" t="s">
        <v>53</v>
      </c>
      <c r="H2" s="113"/>
      <c r="I2" s="101" t="s">
        <v>66</v>
      </c>
      <c r="J2" s="64" t="s">
        <v>34</v>
      </c>
      <c r="K2" s="56" t="s">
        <v>33</v>
      </c>
      <c r="L2" s="54"/>
      <c r="M2" s="56" t="s">
        <v>31</v>
      </c>
      <c r="N2" s="56" t="s">
        <v>35</v>
      </c>
      <c r="S2" s="30"/>
    </row>
    <row r="3" spans="1:19" ht="36" customHeight="1" x14ac:dyDescent="0.25">
      <c r="A3" s="69" t="s">
        <v>4</v>
      </c>
      <c r="B3" s="70" t="s">
        <v>2</v>
      </c>
      <c r="C3" s="70">
        <v>2.1999999999999999E-2</v>
      </c>
      <c r="D3" s="70">
        <v>0.24</v>
      </c>
      <c r="E3" s="71">
        <v>0.02</v>
      </c>
      <c r="F3" s="72">
        <f>(C3*D3*1000)/E3</f>
        <v>263.99999999999994</v>
      </c>
      <c r="G3" s="112"/>
      <c r="H3" s="113"/>
      <c r="J3" s="65">
        <v>20</v>
      </c>
      <c r="K3" s="57">
        <f>J3/100</f>
        <v>0.2</v>
      </c>
      <c r="L3" s="28"/>
      <c r="M3" s="59">
        <v>15.8</v>
      </c>
      <c r="N3" s="68" t="s">
        <v>5</v>
      </c>
      <c r="O3" s="16"/>
      <c r="P3" s="17"/>
      <c r="Q3" s="17"/>
      <c r="R3" s="18" t="s">
        <v>45</v>
      </c>
      <c r="S3" s="19">
        <f>AVERAGE(M3:M13)</f>
        <v>16.8</v>
      </c>
    </row>
    <row r="4" spans="1:19" ht="36" customHeight="1" x14ac:dyDescent="0.25">
      <c r="A4" s="69" t="s">
        <v>7</v>
      </c>
      <c r="B4" s="70" t="s">
        <v>2</v>
      </c>
      <c r="C4" s="70">
        <v>2.1999999999999999E-2</v>
      </c>
      <c r="D4" s="70">
        <v>0.24</v>
      </c>
      <c r="E4" s="71">
        <v>3.0000000000000001E-3</v>
      </c>
      <c r="F4" s="72">
        <f>(C4*D4*1000)/E4</f>
        <v>1759.9999999999998</v>
      </c>
      <c r="G4" s="112"/>
      <c r="H4" s="113"/>
      <c r="J4" s="65">
        <v>53</v>
      </c>
      <c r="K4" s="57">
        <f t="shared" ref="K4:K57" si="0">J4/100</f>
        <v>0.53</v>
      </c>
      <c r="L4" s="28"/>
      <c r="M4" s="61">
        <v>7.9</v>
      </c>
      <c r="N4" s="68" t="s">
        <v>8</v>
      </c>
      <c r="O4" s="20"/>
      <c r="R4" s="21" t="s">
        <v>46</v>
      </c>
      <c r="S4" s="102">
        <f>AVERAGE(K3:K57)</f>
        <v>0.24290909090909088</v>
      </c>
    </row>
    <row r="5" spans="1:19" ht="36" customHeight="1" x14ac:dyDescent="0.25">
      <c r="A5" s="69" t="s">
        <v>9</v>
      </c>
      <c r="B5" s="70" t="s">
        <v>2</v>
      </c>
      <c r="C5" s="70">
        <v>2.1999999999999999E-2</v>
      </c>
      <c r="D5" s="70">
        <v>0.24</v>
      </c>
      <c r="E5" s="71">
        <v>7.8E-2</v>
      </c>
      <c r="F5" s="72">
        <f>(C5*D5*1000)/E5</f>
        <v>67.692307692307679</v>
      </c>
      <c r="G5" s="114"/>
      <c r="H5" s="115"/>
      <c r="J5" s="65">
        <v>35</v>
      </c>
      <c r="K5" s="57">
        <f t="shared" si="0"/>
        <v>0.35</v>
      </c>
      <c r="L5" s="28"/>
      <c r="M5" s="62">
        <v>21.9</v>
      </c>
      <c r="N5" s="68" t="s">
        <v>8</v>
      </c>
      <c r="O5" s="20"/>
      <c r="R5" s="21" t="s">
        <v>6</v>
      </c>
      <c r="S5" s="24">
        <f>S3*S4</f>
        <v>4.0808727272727268</v>
      </c>
    </row>
    <row r="6" spans="1:19" ht="19.2" customHeight="1" x14ac:dyDescent="0.25">
      <c r="C6" s="2"/>
      <c r="D6" s="2"/>
      <c r="F6" s="4"/>
      <c r="J6" s="65">
        <v>20</v>
      </c>
      <c r="K6" s="57">
        <f t="shared" si="0"/>
        <v>0.2</v>
      </c>
      <c r="L6" s="28"/>
      <c r="M6" s="63">
        <v>12.1</v>
      </c>
      <c r="N6" s="68" t="s">
        <v>8</v>
      </c>
      <c r="O6" s="20"/>
      <c r="R6" s="21" t="s">
        <v>32</v>
      </c>
      <c r="S6" s="24">
        <v>8.7999999999999995E-2</v>
      </c>
    </row>
    <row r="7" spans="1:19" ht="19.2" customHeight="1" thickBot="1" x14ac:dyDescent="0.3">
      <c r="A7" s="38"/>
      <c r="B7" s="39"/>
      <c r="C7" s="39"/>
      <c r="D7" s="39"/>
      <c r="E7" s="40"/>
      <c r="F7" s="41"/>
      <c r="G7" s="116" t="s">
        <v>68</v>
      </c>
      <c r="H7" s="117"/>
      <c r="J7" s="65">
        <v>2</v>
      </c>
      <c r="K7" s="57">
        <f t="shared" si="0"/>
        <v>0.02</v>
      </c>
      <c r="L7" s="28"/>
      <c r="M7" s="62">
        <v>8.6999999999999993</v>
      </c>
      <c r="N7" s="68" t="s">
        <v>8</v>
      </c>
      <c r="O7" s="22"/>
      <c r="P7" s="1"/>
      <c r="Q7" s="1"/>
      <c r="R7" s="25" t="s">
        <v>10</v>
      </c>
      <c r="S7" s="26">
        <f>S6/S5</f>
        <v>2.1564014827487883E-2</v>
      </c>
    </row>
    <row r="8" spans="1:19" ht="42" x14ac:dyDescent="0.25">
      <c r="A8" s="7" t="s">
        <v>12</v>
      </c>
      <c r="B8" s="5" t="s">
        <v>11</v>
      </c>
      <c r="C8" s="51">
        <v>2.1999999999999999E-2</v>
      </c>
      <c r="D8" s="50">
        <v>0.24</v>
      </c>
      <c r="E8" s="48">
        <v>6.7000000000000004E-2</v>
      </c>
      <c r="F8" s="6">
        <f>(C8*D8*1000)/E8</f>
        <v>78.80597014925371</v>
      </c>
      <c r="G8" s="118"/>
      <c r="H8" s="119"/>
      <c r="J8" s="65">
        <v>5</v>
      </c>
      <c r="K8" s="58">
        <f t="shared" si="0"/>
        <v>0.05</v>
      </c>
      <c r="L8" s="28"/>
      <c r="M8" s="63">
        <v>19.8</v>
      </c>
      <c r="N8" s="60" t="s">
        <v>8</v>
      </c>
      <c r="S8" s="30"/>
    </row>
    <row r="9" spans="1:19" ht="42" x14ac:dyDescent="0.25">
      <c r="A9" s="7" t="s">
        <v>13</v>
      </c>
      <c r="B9" s="5" t="s">
        <v>11</v>
      </c>
      <c r="C9" s="51">
        <v>2.1999999999999999E-2</v>
      </c>
      <c r="D9" s="50">
        <v>0.24</v>
      </c>
      <c r="E9" s="48">
        <v>3.6999999999999998E-2</v>
      </c>
      <c r="F9" s="6">
        <f>(C9*D9*1000)/E9</f>
        <v>142.70270270270268</v>
      </c>
      <c r="G9" s="118"/>
      <c r="H9" s="119"/>
      <c r="J9" s="65">
        <v>25</v>
      </c>
      <c r="K9" s="58">
        <f t="shared" si="0"/>
        <v>0.25</v>
      </c>
      <c r="L9" s="28"/>
      <c r="M9" s="62">
        <v>23.8</v>
      </c>
      <c r="N9" s="60" t="s">
        <v>8</v>
      </c>
      <c r="S9" s="30"/>
    </row>
    <row r="10" spans="1:19" ht="42" x14ac:dyDescent="0.25">
      <c r="A10" s="7" t="s">
        <v>14</v>
      </c>
      <c r="B10" s="5" t="s">
        <v>11</v>
      </c>
      <c r="C10" s="51">
        <v>2.1999999999999999E-2</v>
      </c>
      <c r="D10" s="50">
        <v>0.24</v>
      </c>
      <c r="E10" s="48">
        <v>1.4999999999999999E-2</v>
      </c>
      <c r="F10" s="6">
        <f>(C10*D10*1000)/E10</f>
        <v>351.99999999999994</v>
      </c>
      <c r="G10" s="118"/>
      <c r="H10" s="119"/>
      <c r="J10" s="65">
        <v>28</v>
      </c>
      <c r="K10" s="58">
        <f t="shared" si="0"/>
        <v>0.28000000000000003</v>
      </c>
      <c r="L10" s="28"/>
      <c r="M10" s="63">
        <v>17.2</v>
      </c>
      <c r="N10" s="60" t="s">
        <v>8</v>
      </c>
      <c r="O10" s="31"/>
      <c r="P10" s="31"/>
      <c r="Q10" s="31"/>
      <c r="S10" s="30"/>
    </row>
    <row r="11" spans="1:19" ht="42" x14ac:dyDescent="0.25">
      <c r="A11" s="7" t="s">
        <v>15</v>
      </c>
      <c r="B11" s="5" t="s">
        <v>11</v>
      </c>
      <c r="C11" s="51">
        <v>2.1999999999999999E-2</v>
      </c>
      <c r="D11" s="50">
        <v>0.24</v>
      </c>
      <c r="E11" s="48">
        <v>0.1</v>
      </c>
      <c r="F11" s="6">
        <f>(C11*D11*1000)/E11</f>
        <v>52.79999999999999</v>
      </c>
      <c r="G11" s="118"/>
      <c r="H11" s="119"/>
      <c r="J11" s="65">
        <v>26</v>
      </c>
      <c r="K11" s="58">
        <f t="shared" si="0"/>
        <v>0.26</v>
      </c>
      <c r="L11" s="28"/>
      <c r="M11" s="62">
        <v>22.1</v>
      </c>
      <c r="N11" s="60" t="s">
        <v>8</v>
      </c>
      <c r="O11" s="31"/>
      <c r="P11" s="31"/>
      <c r="Q11" s="31"/>
      <c r="S11" s="30"/>
    </row>
    <row r="12" spans="1:19" x14ac:dyDescent="0.25">
      <c r="A12" s="42"/>
      <c r="B12" s="42"/>
      <c r="C12" s="39"/>
      <c r="D12" s="43"/>
      <c r="E12" s="49"/>
      <c r="F12" s="44"/>
      <c r="G12" s="118"/>
      <c r="H12" s="119"/>
      <c r="J12" s="65">
        <v>5</v>
      </c>
      <c r="K12" s="58">
        <f t="shared" si="0"/>
        <v>0.05</v>
      </c>
      <c r="L12" s="28"/>
      <c r="M12" s="63">
        <v>19.100000000000001</v>
      </c>
      <c r="N12" s="60" t="s">
        <v>8</v>
      </c>
      <c r="O12" s="31"/>
      <c r="P12" s="31"/>
      <c r="Q12" s="31"/>
      <c r="S12" s="30"/>
    </row>
    <row r="13" spans="1:19" ht="42" x14ac:dyDescent="0.25">
      <c r="A13" s="7" t="s">
        <v>16</v>
      </c>
      <c r="B13" s="5" t="s">
        <v>2</v>
      </c>
      <c r="C13" s="51">
        <v>2.1999999999999999E-2</v>
      </c>
      <c r="D13" s="50">
        <v>0.24</v>
      </c>
      <c r="E13" s="48">
        <v>6.2E-2</v>
      </c>
      <c r="F13" s="6">
        <f>(C13*D13*1000)/E13</f>
        <v>85.161290322580641</v>
      </c>
      <c r="G13" s="118"/>
      <c r="H13" s="119"/>
      <c r="J13" s="65">
        <v>0</v>
      </c>
      <c r="K13" s="57">
        <f t="shared" si="0"/>
        <v>0</v>
      </c>
      <c r="L13" s="28"/>
      <c r="M13" s="62">
        <v>16.399999999999999</v>
      </c>
      <c r="N13" s="60" t="s">
        <v>8</v>
      </c>
      <c r="O13" s="31"/>
      <c r="P13" s="31"/>
      <c r="Q13" s="31"/>
      <c r="S13" s="30"/>
    </row>
    <row r="14" spans="1:19" ht="42" x14ac:dyDescent="0.25">
      <c r="A14" s="7" t="s">
        <v>17</v>
      </c>
      <c r="B14" s="5" t="s">
        <v>2</v>
      </c>
      <c r="C14" s="51">
        <v>2.1999999999999999E-2</v>
      </c>
      <c r="D14" s="50">
        <v>0.24</v>
      </c>
      <c r="E14" s="48">
        <v>2.3E-2</v>
      </c>
      <c r="F14" s="6">
        <f>(C14*D14*1000)/E14</f>
        <v>229.56521739130432</v>
      </c>
      <c r="G14" s="118"/>
      <c r="H14" s="119"/>
      <c r="J14" s="65">
        <v>65</v>
      </c>
      <c r="K14" s="57">
        <f t="shared" si="0"/>
        <v>0.65</v>
      </c>
      <c r="L14" s="28"/>
      <c r="M14" s="37"/>
      <c r="N14" s="52"/>
      <c r="O14" s="53"/>
      <c r="P14" s="31"/>
      <c r="Q14" s="31"/>
      <c r="S14" s="30"/>
    </row>
    <row r="15" spans="1:19" ht="42" x14ac:dyDescent="0.25">
      <c r="A15" s="7" t="s">
        <v>18</v>
      </c>
      <c r="B15" s="5" t="s">
        <v>2</v>
      </c>
      <c r="C15" s="51">
        <v>2.1999999999999999E-2</v>
      </c>
      <c r="D15" s="50">
        <v>0.24</v>
      </c>
      <c r="E15" s="48">
        <v>8.3000000000000001E-3</v>
      </c>
      <c r="F15" s="6">
        <f>(C15*D15*1000)/E15</f>
        <v>636.14457831325296</v>
      </c>
      <c r="G15" s="118"/>
      <c r="H15" s="119"/>
      <c r="J15" s="65">
        <v>70</v>
      </c>
      <c r="K15" s="57">
        <f t="shared" si="0"/>
        <v>0.7</v>
      </c>
      <c r="L15" s="28"/>
      <c r="M15" s="29"/>
      <c r="N15" s="33"/>
      <c r="S15" s="30"/>
    </row>
    <row r="16" spans="1:19" ht="42" x14ac:dyDescent="0.25">
      <c r="A16" s="7" t="s">
        <v>19</v>
      </c>
      <c r="B16" s="5" t="s">
        <v>2</v>
      </c>
      <c r="C16" s="51">
        <v>2.1999999999999999E-2</v>
      </c>
      <c r="D16" s="50">
        <v>0.24</v>
      </c>
      <c r="E16" s="48">
        <v>7.1999999999999995E-2</v>
      </c>
      <c r="F16" s="6">
        <f>(C16*D16*1000)/E16</f>
        <v>73.333333333333329</v>
      </c>
      <c r="G16" s="118"/>
      <c r="H16" s="119"/>
      <c r="J16" s="65">
        <v>60</v>
      </c>
      <c r="K16" s="57">
        <f t="shared" si="0"/>
        <v>0.6</v>
      </c>
      <c r="L16" s="28"/>
      <c r="M16" s="29"/>
      <c r="N16" s="29"/>
      <c r="S16" s="30"/>
    </row>
    <row r="17" spans="1:19" x14ac:dyDescent="0.25">
      <c r="A17" s="42"/>
      <c r="B17" s="42"/>
      <c r="C17" s="39"/>
      <c r="D17" s="43"/>
      <c r="E17" s="49"/>
      <c r="F17" s="44"/>
      <c r="G17" s="120"/>
      <c r="H17" s="121"/>
      <c r="J17" s="65">
        <v>30</v>
      </c>
      <c r="K17" s="57">
        <f t="shared" si="0"/>
        <v>0.3</v>
      </c>
      <c r="L17" s="28"/>
      <c r="M17" s="29"/>
      <c r="N17" s="29"/>
      <c r="S17" s="30"/>
    </row>
    <row r="18" spans="1:19" x14ac:dyDescent="0.25">
      <c r="C18" s="2"/>
      <c r="E18" s="37"/>
      <c r="F18" s="4"/>
      <c r="J18" s="65">
        <v>0</v>
      </c>
      <c r="K18" s="58">
        <f t="shared" si="0"/>
        <v>0</v>
      </c>
      <c r="L18" s="28"/>
      <c r="M18" s="29"/>
      <c r="N18" s="29"/>
      <c r="S18" s="30"/>
    </row>
    <row r="19" spans="1:19" x14ac:dyDescent="0.25">
      <c r="C19" s="2"/>
      <c r="E19" s="37"/>
      <c r="F19" s="4"/>
      <c r="J19" s="65">
        <v>40</v>
      </c>
      <c r="K19" s="58">
        <f t="shared" si="0"/>
        <v>0.4</v>
      </c>
      <c r="L19" s="28"/>
      <c r="M19" s="29"/>
      <c r="N19" s="29"/>
      <c r="S19" s="30"/>
    </row>
    <row r="20" spans="1:19" x14ac:dyDescent="0.25">
      <c r="A20" s="23"/>
      <c r="B20" s="23"/>
      <c r="C20" s="73"/>
      <c r="D20" s="74"/>
      <c r="E20" s="75"/>
      <c r="F20" s="76"/>
      <c r="G20" s="23"/>
      <c r="H20" s="23"/>
      <c r="J20" s="65">
        <v>40</v>
      </c>
      <c r="K20" s="58">
        <f t="shared" si="0"/>
        <v>0.4</v>
      </c>
      <c r="L20" s="28"/>
      <c r="M20" s="29"/>
      <c r="N20" s="29"/>
      <c r="S20" s="30"/>
    </row>
    <row r="21" spans="1:19" ht="52.2" customHeight="1" x14ac:dyDescent="0.25">
      <c r="A21" s="86" t="s">
        <v>55</v>
      </c>
      <c r="B21" s="45" t="s">
        <v>20</v>
      </c>
      <c r="C21" s="77">
        <v>2.1999999999999999E-2</v>
      </c>
      <c r="D21" s="77">
        <v>0.24</v>
      </c>
      <c r="E21" s="78">
        <v>0.14499999999999999</v>
      </c>
      <c r="F21" s="79">
        <f>(C21*D21*1000)/E21</f>
        <v>36.41379310344827</v>
      </c>
      <c r="G21" s="122" t="s">
        <v>52</v>
      </c>
      <c r="H21" s="123"/>
      <c r="J21" s="65">
        <v>40</v>
      </c>
      <c r="K21" s="58">
        <f t="shared" si="0"/>
        <v>0.4</v>
      </c>
      <c r="L21" s="28"/>
      <c r="M21" s="29"/>
      <c r="N21" s="29"/>
      <c r="S21" s="30"/>
    </row>
    <row r="22" spans="1:19" ht="52.2" customHeight="1" x14ac:dyDescent="0.25">
      <c r="A22" s="86" t="s">
        <v>56</v>
      </c>
      <c r="B22" s="45" t="s">
        <v>20</v>
      </c>
      <c r="C22" s="80">
        <v>2.1999999999999999E-2</v>
      </c>
      <c r="D22" s="80">
        <v>0.24</v>
      </c>
      <c r="E22" s="78">
        <v>8.5000000000000006E-2</v>
      </c>
      <c r="F22" s="79">
        <f>(C22*D22*1000)/E22</f>
        <v>62.117647058823515</v>
      </c>
      <c r="G22" s="122"/>
      <c r="H22" s="123"/>
      <c r="J22" s="65">
        <v>40</v>
      </c>
      <c r="K22" s="58">
        <f t="shared" si="0"/>
        <v>0.4</v>
      </c>
      <c r="L22" s="28"/>
      <c r="M22" s="29"/>
      <c r="N22" s="29"/>
      <c r="S22" s="30"/>
    </row>
    <row r="23" spans="1:19" ht="52.2" customHeight="1" x14ac:dyDescent="0.25">
      <c r="A23" s="86" t="s">
        <v>57</v>
      </c>
      <c r="B23" s="45" t="s">
        <v>20</v>
      </c>
      <c r="C23" s="80">
        <v>2.1999999999999999E-2</v>
      </c>
      <c r="D23" s="80">
        <v>0.24</v>
      </c>
      <c r="E23" s="78">
        <v>3.6999999999999998E-2</v>
      </c>
      <c r="F23" s="79">
        <f>(C23*D23*1000)/E23</f>
        <v>142.70270270270268</v>
      </c>
      <c r="G23" s="122"/>
      <c r="H23" s="123"/>
      <c r="J23" s="65">
        <v>0</v>
      </c>
      <c r="K23" s="57">
        <f t="shared" si="0"/>
        <v>0</v>
      </c>
      <c r="L23" s="28"/>
      <c r="M23" s="29"/>
      <c r="N23" s="29"/>
      <c r="S23" s="30"/>
    </row>
    <row r="24" spans="1:19" ht="52.2" customHeight="1" thickBot="1" x14ac:dyDescent="0.3">
      <c r="A24" s="87" t="s">
        <v>58</v>
      </c>
      <c r="B24" s="81" t="s">
        <v>20</v>
      </c>
      <c r="C24" s="82">
        <v>2.1999999999999999E-2</v>
      </c>
      <c r="D24" s="82">
        <v>0.24</v>
      </c>
      <c r="E24" s="83">
        <v>0.17299999999999999</v>
      </c>
      <c r="F24" s="84">
        <f>(C24*D24*1000)/E24</f>
        <v>30.52023121387283</v>
      </c>
      <c r="G24" s="124"/>
      <c r="H24" s="125"/>
      <c r="J24" s="65">
        <v>1</v>
      </c>
      <c r="K24" s="57">
        <f t="shared" si="0"/>
        <v>0.01</v>
      </c>
      <c r="L24" s="28"/>
      <c r="M24" s="29"/>
      <c r="N24" s="29"/>
      <c r="S24" s="30"/>
    </row>
    <row r="25" spans="1:19" ht="34.799999999999997" customHeight="1" x14ac:dyDescent="0.25">
      <c r="A25" s="126" t="s">
        <v>48</v>
      </c>
      <c r="B25" s="127"/>
      <c r="C25" s="127"/>
      <c r="D25" s="127"/>
      <c r="E25" s="127"/>
      <c r="J25" s="65">
        <v>14</v>
      </c>
      <c r="K25" s="57">
        <f t="shared" si="0"/>
        <v>0.14000000000000001</v>
      </c>
      <c r="L25" s="28"/>
      <c r="M25" s="29"/>
      <c r="N25" s="29"/>
      <c r="S25" s="30"/>
    </row>
    <row r="26" spans="1:19" ht="36" customHeight="1" x14ac:dyDescent="0.25">
      <c r="A26" s="126" t="s">
        <v>49</v>
      </c>
      <c r="B26" s="127"/>
      <c r="C26" s="127"/>
      <c r="D26" s="127"/>
      <c r="E26" s="127"/>
      <c r="J26" s="65">
        <v>14</v>
      </c>
      <c r="K26" s="57">
        <f t="shared" si="0"/>
        <v>0.14000000000000001</v>
      </c>
      <c r="L26" s="28"/>
      <c r="M26" s="29"/>
      <c r="N26" s="29"/>
      <c r="S26" s="30"/>
    </row>
    <row r="27" spans="1:19" x14ac:dyDescent="0.25">
      <c r="J27" s="65">
        <v>16</v>
      </c>
      <c r="K27" s="57">
        <f t="shared" si="0"/>
        <v>0.16</v>
      </c>
      <c r="L27" s="28"/>
      <c r="M27" s="29"/>
      <c r="N27" s="29"/>
      <c r="S27" s="30"/>
    </row>
    <row r="28" spans="1:19" x14ac:dyDescent="0.25">
      <c r="J28" s="65">
        <v>1</v>
      </c>
      <c r="K28" s="58">
        <f t="shared" si="0"/>
        <v>0.01</v>
      </c>
      <c r="L28" s="28"/>
      <c r="M28" s="29"/>
      <c r="N28" s="29"/>
      <c r="S28" s="30"/>
    </row>
    <row r="29" spans="1:19" ht="15.6" x14ac:dyDescent="0.25">
      <c r="A29" s="8" t="s">
        <v>50</v>
      </c>
      <c r="J29" s="65">
        <v>0</v>
      </c>
      <c r="K29" s="58">
        <f t="shared" si="0"/>
        <v>0</v>
      </c>
      <c r="L29" s="28"/>
      <c r="M29" s="29"/>
      <c r="N29" s="29"/>
      <c r="S29" s="30"/>
    </row>
    <row r="30" spans="1:19" ht="15.6" x14ac:dyDescent="0.35">
      <c r="A30" t="s">
        <v>21</v>
      </c>
      <c r="J30" s="65">
        <v>25</v>
      </c>
      <c r="K30" s="58">
        <f t="shared" si="0"/>
        <v>0.25</v>
      </c>
      <c r="L30" s="28"/>
      <c r="M30" s="29"/>
      <c r="N30" s="29"/>
      <c r="S30" s="30"/>
    </row>
    <row r="31" spans="1:19" x14ac:dyDescent="0.25">
      <c r="A31" t="s">
        <v>22</v>
      </c>
      <c r="J31" s="65">
        <v>0</v>
      </c>
      <c r="K31" s="58">
        <f t="shared" si="0"/>
        <v>0</v>
      </c>
      <c r="L31" s="28"/>
      <c r="M31" s="29"/>
      <c r="N31" s="29"/>
      <c r="S31" s="30"/>
    </row>
    <row r="32" spans="1:19" x14ac:dyDescent="0.25">
      <c r="A32" s="35" t="s">
        <v>60</v>
      </c>
      <c r="J32" s="65">
        <v>12</v>
      </c>
      <c r="K32" s="58">
        <f t="shared" si="0"/>
        <v>0.12</v>
      </c>
      <c r="L32" s="28"/>
      <c r="M32" s="29"/>
      <c r="N32" s="29"/>
      <c r="S32" s="30"/>
    </row>
    <row r="33" spans="2:19" ht="27" thickBot="1" x14ac:dyDescent="0.3">
      <c r="B33" s="9" t="s">
        <v>23</v>
      </c>
      <c r="C33" s="46" t="s">
        <v>24</v>
      </c>
      <c r="D33" s="47" t="s">
        <v>25</v>
      </c>
      <c r="E33" s="107" t="s">
        <v>59</v>
      </c>
      <c r="F33" s="108"/>
      <c r="J33" s="65">
        <v>0</v>
      </c>
      <c r="K33" s="57">
        <f t="shared" si="0"/>
        <v>0</v>
      </c>
      <c r="L33" s="28"/>
      <c r="M33" s="29"/>
      <c r="N33" s="29"/>
      <c r="S33" s="30"/>
    </row>
    <row r="34" spans="2:19" x14ac:dyDescent="0.25">
      <c r="C34" s="88" t="s">
        <v>26</v>
      </c>
      <c r="D34" s="37"/>
      <c r="J34" s="65">
        <v>1</v>
      </c>
      <c r="K34" s="57">
        <f t="shared" si="0"/>
        <v>0.01</v>
      </c>
      <c r="L34" s="28"/>
      <c r="M34" s="29"/>
      <c r="N34" s="29"/>
      <c r="S34" s="30"/>
    </row>
    <row r="35" spans="2:19" x14ac:dyDescent="0.25">
      <c r="C35" s="89">
        <f>F13</f>
        <v>85.161290322580641</v>
      </c>
      <c r="D35" s="89">
        <f>C35/3</f>
        <v>28.387096774193548</v>
      </c>
      <c r="E35" s="90" t="s">
        <v>37</v>
      </c>
      <c r="J35" s="65">
        <v>10</v>
      </c>
      <c r="K35" s="57">
        <f t="shared" si="0"/>
        <v>0.1</v>
      </c>
      <c r="L35" s="28"/>
      <c r="M35" s="29"/>
      <c r="N35" s="29"/>
      <c r="S35" s="30"/>
    </row>
    <row r="36" spans="2:19" x14ac:dyDescent="0.25">
      <c r="C36" s="89">
        <f>F14</f>
        <v>229.56521739130432</v>
      </c>
      <c r="D36" s="89">
        <f>C36/3</f>
        <v>76.521739130434767</v>
      </c>
      <c r="E36" s="90" t="s">
        <v>38</v>
      </c>
      <c r="J36" s="65">
        <v>0</v>
      </c>
      <c r="K36" s="57">
        <f t="shared" si="0"/>
        <v>0</v>
      </c>
      <c r="L36" s="28"/>
      <c r="M36" s="29"/>
      <c r="N36" s="29"/>
      <c r="S36" s="30"/>
    </row>
    <row r="37" spans="2:19" x14ac:dyDescent="0.25">
      <c r="C37" s="89">
        <f>F15</f>
        <v>636.14457831325296</v>
      </c>
      <c r="D37" s="89">
        <f>C37/3</f>
        <v>212.04819277108433</v>
      </c>
      <c r="E37" s="90" t="s">
        <v>30</v>
      </c>
      <c r="J37" s="65">
        <v>61</v>
      </c>
      <c r="K37" s="57">
        <f t="shared" si="0"/>
        <v>0.61</v>
      </c>
      <c r="L37" s="28"/>
      <c r="M37" s="29"/>
      <c r="N37" s="29"/>
      <c r="S37" s="30"/>
    </row>
    <row r="38" spans="2:19" x14ac:dyDescent="0.25">
      <c r="C38" s="89">
        <f>F16</f>
        <v>73.333333333333329</v>
      </c>
      <c r="D38" s="89">
        <f>C38/3</f>
        <v>24.444444444444443</v>
      </c>
      <c r="E38" s="90" t="s">
        <v>39</v>
      </c>
      <c r="J38" s="65">
        <v>1</v>
      </c>
      <c r="K38" s="58">
        <f t="shared" si="0"/>
        <v>0.01</v>
      </c>
      <c r="L38" s="28"/>
      <c r="M38" s="29"/>
      <c r="N38" s="29"/>
      <c r="S38" s="30"/>
    </row>
    <row r="39" spans="2:19" x14ac:dyDescent="0.25">
      <c r="C39" s="88" t="s">
        <v>27</v>
      </c>
      <c r="D39" s="37"/>
      <c r="E39" s="91"/>
      <c r="J39" s="65">
        <v>3</v>
      </c>
      <c r="K39" s="58">
        <f t="shared" si="0"/>
        <v>0.03</v>
      </c>
      <c r="L39" s="28"/>
      <c r="M39" s="29"/>
      <c r="N39" s="29"/>
      <c r="S39" s="30"/>
    </row>
    <row r="40" spans="2:19" x14ac:dyDescent="0.25">
      <c r="C40" s="89">
        <f>F8</f>
        <v>78.80597014925371</v>
      </c>
      <c r="D40" s="89">
        <f>C40/3</f>
        <v>26.268656716417905</v>
      </c>
      <c r="E40" s="90" t="s">
        <v>37</v>
      </c>
      <c r="J40" s="65">
        <v>54</v>
      </c>
      <c r="K40" s="58">
        <f t="shared" si="0"/>
        <v>0.54</v>
      </c>
      <c r="L40" s="28"/>
      <c r="M40" s="29"/>
      <c r="N40" s="29"/>
      <c r="S40" s="30"/>
    </row>
    <row r="41" spans="2:19" x14ac:dyDescent="0.25">
      <c r="C41" s="89">
        <f>F9</f>
        <v>142.70270270270268</v>
      </c>
      <c r="D41" s="89">
        <f>C41/3</f>
        <v>47.567567567567558</v>
      </c>
      <c r="E41" s="90" t="s">
        <v>38</v>
      </c>
      <c r="J41" s="65">
        <v>49</v>
      </c>
      <c r="K41" s="58">
        <f t="shared" si="0"/>
        <v>0.49</v>
      </c>
      <c r="L41" s="28"/>
      <c r="M41" s="29"/>
      <c r="N41" s="29"/>
      <c r="S41" s="30"/>
    </row>
    <row r="42" spans="2:19" x14ac:dyDescent="0.25">
      <c r="C42" s="89">
        <f>F10</f>
        <v>351.99999999999994</v>
      </c>
      <c r="D42" s="89">
        <f>C42/3</f>
        <v>117.33333333333331</v>
      </c>
      <c r="E42" s="90" t="s">
        <v>30</v>
      </c>
      <c r="J42" s="65">
        <v>68</v>
      </c>
      <c r="K42" s="58">
        <f t="shared" si="0"/>
        <v>0.68</v>
      </c>
      <c r="L42" s="28"/>
      <c r="M42" s="29"/>
      <c r="N42" s="29"/>
      <c r="S42" s="30"/>
    </row>
    <row r="43" spans="2:19" x14ac:dyDescent="0.25">
      <c r="C43" s="89">
        <f>F11</f>
        <v>52.79999999999999</v>
      </c>
      <c r="D43" s="89">
        <f>C43/3</f>
        <v>17.599999999999998</v>
      </c>
      <c r="E43" s="90" t="s">
        <v>39</v>
      </c>
      <c r="J43" s="65">
        <v>2</v>
      </c>
      <c r="K43" s="57">
        <f t="shared" si="0"/>
        <v>0.02</v>
      </c>
      <c r="L43" s="28"/>
      <c r="M43" s="29"/>
      <c r="N43" s="29"/>
      <c r="S43" s="30"/>
    </row>
    <row r="44" spans="2:19" x14ac:dyDescent="0.25">
      <c r="C44" s="88" t="s">
        <v>36</v>
      </c>
      <c r="J44" s="65">
        <v>2</v>
      </c>
      <c r="K44" s="57">
        <f t="shared" si="0"/>
        <v>0.02</v>
      </c>
      <c r="L44" s="28"/>
      <c r="M44" s="29"/>
      <c r="N44" s="29"/>
      <c r="S44" s="30"/>
    </row>
    <row r="45" spans="2:19" x14ac:dyDescent="0.25">
      <c r="C45" s="4">
        <f>$F$21</f>
        <v>36.41379310344827</v>
      </c>
      <c r="D45" s="4">
        <f>C45/3</f>
        <v>12.137931034482756</v>
      </c>
      <c r="E45" s="90" t="s">
        <v>37</v>
      </c>
      <c r="J45" s="65">
        <v>45</v>
      </c>
      <c r="K45" s="57">
        <f t="shared" si="0"/>
        <v>0.45</v>
      </c>
      <c r="L45" s="28"/>
      <c r="M45" s="29"/>
      <c r="N45" s="29"/>
      <c r="S45" s="30"/>
    </row>
    <row r="46" spans="2:19" x14ac:dyDescent="0.25">
      <c r="C46" s="4">
        <f>$F$22</f>
        <v>62.117647058823515</v>
      </c>
      <c r="D46" s="4">
        <f t="shared" ref="D46:D47" si="1">C46/3</f>
        <v>20.70588235294117</v>
      </c>
      <c r="E46" s="90" t="s">
        <v>38</v>
      </c>
      <c r="J46" s="65">
        <v>45</v>
      </c>
      <c r="K46" s="57">
        <f t="shared" si="0"/>
        <v>0.45</v>
      </c>
      <c r="L46" s="28"/>
      <c r="M46" s="29"/>
      <c r="N46" s="29"/>
      <c r="S46" s="30"/>
    </row>
    <row r="47" spans="2:19" x14ac:dyDescent="0.25">
      <c r="C47" s="4">
        <f>$F$23</f>
        <v>142.70270270270268</v>
      </c>
      <c r="D47" s="4">
        <f t="shared" si="1"/>
        <v>47.567567567567558</v>
      </c>
      <c r="E47" s="90" t="s">
        <v>30</v>
      </c>
      <c r="J47" s="65">
        <v>42</v>
      </c>
      <c r="K47" s="57">
        <f t="shared" si="0"/>
        <v>0.42</v>
      </c>
      <c r="L47" s="28"/>
      <c r="M47" s="29"/>
      <c r="N47" s="29"/>
      <c r="S47" s="30"/>
    </row>
    <row r="48" spans="2:19" x14ac:dyDescent="0.25">
      <c r="C48" s="4">
        <f>$F$24</f>
        <v>30.52023121387283</v>
      </c>
      <c r="D48" s="4">
        <f>C48/3</f>
        <v>10.173410404624276</v>
      </c>
      <c r="E48" s="90" t="s">
        <v>39</v>
      </c>
      <c r="J48" s="65">
        <v>1</v>
      </c>
      <c r="K48" s="58">
        <f t="shared" si="0"/>
        <v>0.01</v>
      </c>
      <c r="L48" s="28"/>
      <c r="M48" s="29"/>
      <c r="N48" s="29"/>
      <c r="S48" s="30"/>
    </row>
    <row r="49" spans="1:19" x14ac:dyDescent="0.25">
      <c r="J49" s="65">
        <v>15</v>
      </c>
      <c r="K49" s="58">
        <f t="shared" si="0"/>
        <v>0.15</v>
      </c>
      <c r="L49" s="28"/>
      <c r="M49" s="29"/>
      <c r="N49" s="29"/>
      <c r="S49" s="30"/>
    </row>
    <row r="50" spans="1:19" ht="21" thickBot="1" x14ac:dyDescent="0.4">
      <c r="A50" s="100" t="s">
        <v>61</v>
      </c>
      <c r="J50" s="65">
        <v>40</v>
      </c>
      <c r="K50" s="58">
        <f t="shared" si="0"/>
        <v>0.4</v>
      </c>
      <c r="L50" s="28"/>
      <c r="M50" s="29"/>
      <c r="N50" s="29"/>
      <c r="S50" s="30"/>
    </row>
    <row r="51" spans="1:19" x14ac:dyDescent="0.25">
      <c r="A51" s="92" t="s">
        <v>62</v>
      </c>
      <c r="B51" s="93"/>
      <c r="C51" s="94" t="s">
        <v>40</v>
      </c>
      <c r="D51" s="94" t="s">
        <v>42</v>
      </c>
      <c r="E51" s="94" t="s">
        <v>43</v>
      </c>
      <c r="F51" s="95" t="s">
        <v>44</v>
      </c>
      <c r="J51" s="65">
        <v>75</v>
      </c>
      <c r="K51" s="58">
        <f t="shared" si="0"/>
        <v>0.75</v>
      </c>
      <c r="L51" s="28"/>
      <c r="M51" s="29"/>
      <c r="N51" s="29"/>
      <c r="S51" s="30"/>
    </row>
    <row r="52" spans="1:19" ht="13.8" thickBot="1" x14ac:dyDescent="0.3">
      <c r="A52" s="96"/>
      <c r="B52" s="97" t="s">
        <v>41</v>
      </c>
      <c r="C52" s="98">
        <f>MIN(D35:D43)</f>
        <v>17.599999999999998</v>
      </c>
      <c r="D52" s="98">
        <f>MAX(D35:D43)</f>
        <v>212.04819277108433</v>
      </c>
      <c r="E52" s="98">
        <f>MEDIAN(D36,D41)</f>
        <v>62.044653349001166</v>
      </c>
      <c r="F52" s="99">
        <f>AVERAGE(D35,D40)</f>
        <v>27.327876745305726</v>
      </c>
      <c r="J52" s="65">
        <v>50</v>
      </c>
      <c r="K52" s="58">
        <f t="shared" si="0"/>
        <v>0.5</v>
      </c>
      <c r="L52" s="28"/>
      <c r="M52" s="29"/>
      <c r="N52" s="29"/>
      <c r="S52" s="30"/>
    </row>
    <row r="53" spans="1:19" ht="13.2" customHeight="1" thickBot="1" x14ac:dyDescent="0.3">
      <c r="B53" s="36"/>
      <c r="J53" s="65">
        <v>5</v>
      </c>
      <c r="K53" s="57">
        <f t="shared" si="0"/>
        <v>0.05</v>
      </c>
      <c r="L53" s="28"/>
      <c r="M53" s="29"/>
      <c r="N53" s="29"/>
      <c r="S53" s="30"/>
    </row>
    <row r="54" spans="1:19" x14ac:dyDescent="0.25">
      <c r="A54" s="92" t="s">
        <v>63</v>
      </c>
      <c r="B54" s="93"/>
      <c r="C54" s="94" t="s">
        <v>40</v>
      </c>
      <c r="D54" s="94" t="s">
        <v>42</v>
      </c>
      <c r="E54" s="94" t="s">
        <v>43</v>
      </c>
      <c r="F54" s="95" t="s">
        <v>44</v>
      </c>
      <c r="J54" s="65">
        <v>5</v>
      </c>
      <c r="K54" s="57">
        <f t="shared" si="0"/>
        <v>0.05</v>
      </c>
      <c r="L54" s="28"/>
      <c r="M54" s="29"/>
      <c r="N54" s="29"/>
      <c r="S54" s="30"/>
    </row>
    <row r="55" spans="1:19" ht="13.8" thickBot="1" x14ac:dyDescent="0.3">
      <c r="A55" s="96"/>
      <c r="B55" s="97" t="s">
        <v>41</v>
      </c>
      <c r="C55" s="98">
        <f>MIN(D35:D48)</f>
        <v>10.173410404624276</v>
      </c>
      <c r="D55" s="98">
        <f>MAX(D35:D48)</f>
        <v>212.04819277108433</v>
      </c>
      <c r="E55" s="98">
        <f>MEDIAN(D35:D48)</f>
        <v>27.327876745305726</v>
      </c>
      <c r="F55" s="99">
        <f>AVERAGE(D35:D48)</f>
        <v>53.396318508090985</v>
      </c>
      <c r="J55" s="65">
        <v>20</v>
      </c>
      <c r="K55" s="57">
        <f t="shared" si="0"/>
        <v>0.2</v>
      </c>
      <c r="L55" s="28"/>
      <c r="M55" s="29"/>
      <c r="N55" s="29"/>
      <c r="S55" s="30"/>
    </row>
    <row r="56" spans="1:19" x14ac:dyDescent="0.25">
      <c r="J56" s="65">
        <v>20</v>
      </c>
      <c r="K56" s="57">
        <f t="shared" si="0"/>
        <v>0.2</v>
      </c>
      <c r="L56" s="28"/>
      <c r="M56" s="29"/>
      <c r="N56" s="29"/>
      <c r="S56" s="30"/>
    </row>
    <row r="57" spans="1:19" ht="13.8" thickBot="1" x14ac:dyDescent="0.3">
      <c r="J57" s="66">
        <v>35</v>
      </c>
      <c r="K57" s="67">
        <f t="shared" si="0"/>
        <v>0.35</v>
      </c>
      <c r="L57" s="10"/>
      <c r="M57" s="27"/>
      <c r="N57" s="27"/>
      <c r="O57" s="1"/>
      <c r="P57" s="1"/>
      <c r="Q57" s="1"/>
      <c r="R57" s="1"/>
      <c r="S57" s="34"/>
    </row>
    <row r="58" spans="1:19" ht="19.8" customHeight="1" x14ac:dyDescent="0.25">
      <c r="J58" s="28"/>
      <c r="K58" s="28"/>
      <c r="L58" s="28"/>
      <c r="M58" s="55"/>
      <c r="N58" s="32"/>
    </row>
    <row r="59" spans="1:19" ht="50.4" customHeight="1" x14ac:dyDescent="0.25">
      <c r="A59" s="104" t="s">
        <v>51</v>
      </c>
      <c r="B59" s="105"/>
      <c r="C59" s="105"/>
      <c r="D59" s="105"/>
      <c r="E59" s="105"/>
    </row>
    <row r="60" spans="1:19" x14ac:dyDescent="0.25">
      <c r="A60" s="85"/>
      <c r="B60" s="85"/>
      <c r="C60" s="85"/>
      <c r="D60" s="85"/>
      <c r="E60" s="85"/>
    </row>
    <row r="61" spans="1:19" x14ac:dyDescent="0.25">
      <c r="A61" s="85"/>
      <c r="B61" s="85"/>
      <c r="C61" s="85"/>
      <c r="D61" s="85"/>
      <c r="E61" s="85"/>
    </row>
  </sheetData>
  <mergeCells count="9">
    <mergeCell ref="A59:E59"/>
    <mergeCell ref="G1:H1"/>
    <mergeCell ref="E33:F33"/>
    <mergeCell ref="J1:S1"/>
    <mergeCell ref="G2:H5"/>
    <mergeCell ref="G7:H17"/>
    <mergeCell ref="G21:H24"/>
    <mergeCell ref="A26:E26"/>
    <mergeCell ref="A25:E25"/>
  </mergeCells>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E706BA70D19FD41ACA9B8AB190D604C" ma:contentTypeVersion="2" ma:contentTypeDescription="Create a new document." ma:contentTypeScope="" ma:versionID="94e71ed079910bda8a93fc7bb6a21e98">
  <xsd:schema xmlns:xsd="http://www.w3.org/2001/XMLSchema" xmlns:xs="http://www.w3.org/2001/XMLSchema" xmlns:p="http://schemas.microsoft.com/office/2006/metadata/properties" xmlns:ns2="6a93e5fd-36bc-4dad-a8b3-e761cf509a9e" targetNamespace="http://schemas.microsoft.com/office/2006/metadata/properties" ma:root="true" ma:fieldsID="429e51a359a28943a769726b622137fc" ns2:_="">
    <xsd:import namespace="6a93e5fd-36bc-4dad-a8b3-e761cf509a9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3e5fd-36bc-4dad-a8b3-e761cf509a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724C9D-B02F-4938-8132-A362A096C89E}">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2CA2124-A531-465C-938D-29AB97F7F47A}">
  <ds:schemaRefs>
    <ds:schemaRef ds:uri="http://schemas.microsoft.com/sharepoint/v3/contenttype/forms"/>
  </ds:schemaRefs>
</ds:datastoreItem>
</file>

<file path=customXml/itemProps3.xml><?xml version="1.0" encoding="utf-8"?>
<ds:datastoreItem xmlns:ds="http://schemas.openxmlformats.org/officeDocument/2006/customXml" ds:itemID="{6B498F2A-141C-4EB4-81A2-E61731C4F9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3e5fd-36bc-4dad-a8b3-e761cf509a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Stream Uptake Length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Reviewer</dc:creator>
  <cp:lastModifiedBy>Reviewer X</cp:lastModifiedBy>
  <dcterms:created xsi:type="dcterms:W3CDTF">2021-06-10T14:01:11Z</dcterms:created>
  <dcterms:modified xsi:type="dcterms:W3CDTF">2022-11-30T00:40:22Z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0x010100FE706BA70D19FD41ACA9B8AB190D604C</vt:lpwstr>
  </property>
</Properties>
</file>