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4.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G:\EN\5_Energy_Planning_Analysis\Energy-Statistics\2024\"/>
    </mc:Choice>
  </mc:AlternateContent>
  <xr:revisionPtr revIDLastSave="0" documentId="13_ncr:1_{A8766704-E9F2-4C93-8220-1051ACA82B01}" xr6:coauthVersionLast="47" xr6:coauthVersionMax="47" xr10:uidLastSave="{00000000-0000-0000-0000-000000000000}"/>
  <bookViews>
    <workbookView xWindow="-108" yWindow="-108" windowWidth="23256" windowHeight="12576" xr2:uid="{00000000-000D-0000-FFFF-FFFF00000000}"/>
  </bookViews>
  <sheets>
    <sheet name="Table NG1" sheetId="4" r:id="rId1"/>
    <sheet name="Table NG2" sheetId="5" r:id="rId2"/>
    <sheet name="Table NG3" sheetId="6" r:id="rId3"/>
    <sheet name="Table NG4" sheetId="1" r:id="rId4"/>
    <sheet name="Table NG5" sheetId="2" r:id="rId5"/>
    <sheet name="Table NG6" sheetId="3" r:id="rId6"/>
  </sheets>
  <definedNames>
    <definedName name="_xlnm.Print_Area" localSheetId="0">'Table NG1'!$A$1:$F$82</definedName>
    <definedName name="_xlnm.Print_Area" localSheetId="1">'Table NG2'!$A$1:$H$75</definedName>
    <definedName name="_xlnm.Print_Area" localSheetId="2">'Table NG3'!$A$1:$F$79</definedName>
    <definedName name="_xlnm.Print_Area" localSheetId="3">'Table NG4'!$A$1:$J$60</definedName>
    <definedName name="_xlnm.Print_Area" localSheetId="4">'Table NG5'!$A$1:$L$217</definedName>
    <definedName name="_xlnm.Print_Area" localSheetId="5">'Table NG6'!$A$1:$D$69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2" l="1"/>
  <c r="F80" i="2"/>
  <c r="H156" i="2"/>
  <c r="F156" i="2"/>
  <c r="K156" i="2"/>
  <c r="J156" i="2"/>
  <c r="I156" i="2"/>
  <c r="G156" i="2"/>
  <c r="E80" i="2"/>
  <c r="E156" i="2"/>
  <c r="G52" i="1"/>
  <c r="D52" i="1"/>
  <c r="C52" i="1"/>
  <c r="G51" i="1"/>
  <c r="C51" i="1"/>
  <c r="D51" i="1" s="1"/>
  <c r="F154" i="2"/>
  <c r="K78" i="2"/>
  <c r="F78" i="2"/>
  <c r="K155" i="2"/>
  <c r="J155" i="2"/>
  <c r="E155" i="2"/>
  <c r="E79" i="2"/>
  <c r="G155" i="2"/>
  <c r="I155" i="2" s="1"/>
  <c r="L155" i="2" s="1"/>
  <c r="K79" i="2" s="1"/>
  <c r="K154" i="2"/>
  <c r="J154" i="2"/>
  <c r="G154" i="2"/>
  <c r="I154" i="2" s="1"/>
  <c r="G50" i="1"/>
  <c r="K153" i="2"/>
  <c r="J153" i="2"/>
  <c r="G153" i="2"/>
  <c r="H153" i="2" s="1"/>
  <c r="H151" i="2"/>
  <c r="F151" i="2"/>
  <c r="F153" i="2"/>
  <c r="K77" i="2"/>
  <c r="F77" i="2"/>
  <c r="G49" i="1"/>
  <c r="C49" i="1"/>
  <c r="D49" i="1" s="1"/>
  <c r="K76" i="2"/>
  <c r="F76" i="2"/>
  <c r="K151" i="2"/>
  <c r="J151" i="2"/>
  <c r="I151" i="2"/>
  <c r="I48" i="1"/>
  <c r="F48" i="1"/>
  <c r="G48" i="1" s="1"/>
  <c r="C48" i="1"/>
  <c r="D48" i="1" s="1"/>
  <c r="L156" i="2" l="1"/>
  <c r="H154" i="2"/>
  <c r="F79" i="2"/>
  <c r="F155" i="2"/>
  <c r="L154" i="2"/>
  <c r="H155" i="2"/>
  <c r="I153" i="2"/>
  <c r="L153" i="2" s="1"/>
  <c r="L151" i="2"/>
  <c r="K150" i="2"/>
  <c r="J150" i="2"/>
  <c r="F150" i="2"/>
  <c r="K75" i="2"/>
  <c r="F75" i="2"/>
  <c r="G150" i="2"/>
  <c r="I150" i="2" s="1"/>
  <c r="H150" i="2" l="1"/>
  <c r="K149" i="2"/>
  <c r="J149" i="2"/>
  <c r="I149" i="2"/>
  <c r="H149" i="2"/>
  <c r="F149" i="2"/>
  <c r="K74" i="2"/>
  <c r="F74" i="2"/>
  <c r="K148" i="2" l="1"/>
  <c r="J148" i="2"/>
  <c r="I148" i="2"/>
  <c r="L148" i="2" l="1"/>
  <c r="F73" i="2" s="1"/>
  <c r="K147" i="2"/>
  <c r="J147" i="2"/>
  <c r="I147" i="2"/>
  <c r="L147" i="2" l="1"/>
  <c r="K72" i="2" s="1"/>
  <c r="K73" i="2"/>
  <c r="H148" i="2"/>
  <c r="F148" i="2"/>
  <c r="K146" i="2"/>
  <c r="J146" i="2"/>
  <c r="I146" i="2"/>
  <c r="H147" i="2" l="1"/>
  <c r="F147" i="2"/>
  <c r="F72" i="2"/>
  <c r="L146" i="2"/>
  <c r="F71" i="2" s="1"/>
  <c r="K145" i="2"/>
  <c r="J145" i="2"/>
  <c r="K71" i="2" l="1"/>
  <c r="H146" i="2"/>
  <c r="F146" i="2"/>
  <c r="I145" i="2"/>
  <c r="L145" i="2" l="1"/>
  <c r="E60" i="4"/>
  <c r="F145" i="2" l="1"/>
  <c r="K70" i="2"/>
  <c r="F70" i="2"/>
  <c r="H145" i="2"/>
  <c r="K144" i="2"/>
  <c r="J144" i="2"/>
  <c r="I144" i="2"/>
  <c r="L144" i="2" l="1"/>
  <c r="F69" i="2" s="1"/>
  <c r="K143" i="2"/>
  <c r="K142" i="2"/>
  <c r="J142" i="2"/>
  <c r="J143" i="2"/>
  <c r="I143" i="2"/>
  <c r="I142" i="2"/>
  <c r="L143" i="2" l="1"/>
  <c r="F143" i="2" s="1"/>
  <c r="H144" i="2"/>
  <c r="F144" i="2"/>
  <c r="K69" i="2"/>
  <c r="B137" i="2"/>
  <c r="E137" i="2" s="1"/>
  <c r="K140" i="2"/>
  <c r="J140" i="2"/>
  <c r="I140" i="2"/>
  <c r="K139" i="2"/>
  <c r="J139" i="2"/>
  <c r="I139" i="2"/>
  <c r="G36" i="1"/>
  <c r="C36" i="1"/>
  <c r="E131" i="2"/>
  <c r="B56" i="2"/>
  <c r="I131" i="2" s="1"/>
  <c r="G132" i="2"/>
  <c r="E132" i="2"/>
  <c r="B57" i="2"/>
  <c r="E133" i="2"/>
  <c r="E134" i="2"/>
  <c r="E135" i="2"/>
  <c r="E136" i="2"/>
  <c r="E138" i="2"/>
  <c r="G133" i="2"/>
  <c r="G134" i="2"/>
  <c r="I134" i="2" s="1"/>
  <c r="G135" i="2"/>
  <c r="I135" i="2" s="1"/>
  <c r="G138" i="2"/>
  <c r="I138" i="2" s="1"/>
  <c r="G137" i="2"/>
  <c r="G136" i="2"/>
  <c r="I136" i="2" s="1"/>
  <c r="K138" i="2"/>
  <c r="G35" i="1"/>
  <c r="C35" i="1"/>
  <c r="J137" i="2"/>
  <c r="K137" i="2"/>
  <c r="J136" i="2"/>
  <c r="J135" i="2"/>
  <c r="J134" i="2"/>
  <c r="B58" i="2"/>
  <c r="J133" i="2"/>
  <c r="J132" i="2"/>
  <c r="J131" i="2"/>
  <c r="J129" i="2"/>
  <c r="J128" i="2"/>
  <c r="I129" i="2"/>
  <c r="I128" i="2"/>
  <c r="E61" i="2"/>
  <c r="G22" i="1"/>
  <c r="G23" i="1"/>
  <c r="G24" i="1"/>
  <c r="G25" i="1"/>
  <c r="G26" i="1"/>
  <c r="G27" i="1"/>
  <c r="G34" i="1"/>
  <c r="C34" i="1"/>
  <c r="E60" i="2"/>
  <c r="E59" i="2"/>
  <c r="G33" i="1"/>
  <c r="G32" i="1"/>
  <c r="G31" i="1"/>
  <c r="G30" i="1"/>
  <c r="G29" i="1"/>
  <c r="G28" i="1"/>
  <c r="C33" i="1"/>
  <c r="J58" i="2"/>
  <c r="J57" i="2"/>
  <c r="J138" i="2"/>
  <c r="I132" i="2" l="1"/>
  <c r="L132" i="2" s="1"/>
  <c r="K57" i="2" s="1"/>
  <c r="I133" i="2"/>
  <c r="L133" i="2" s="1"/>
  <c r="K58" i="2" s="1"/>
  <c r="F68" i="2"/>
  <c r="H143" i="2"/>
  <c r="I137" i="2"/>
  <c r="L137" i="2" s="1"/>
  <c r="F62" i="2" s="1"/>
  <c r="L139" i="2"/>
  <c r="F139" i="2" s="1"/>
  <c r="K68" i="2"/>
  <c r="L138" i="2"/>
  <c r="F63" i="2" s="1"/>
  <c r="L142" i="2"/>
  <c r="L134" i="2"/>
  <c r="K59" i="2" s="1"/>
  <c r="L131" i="2"/>
  <c r="L135" i="2"/>
  <c r="F135" i="2" s="1"/>
  <c r="L136" i="2"/>
  <c r="F61" i="2" s="1"/>
  <c r="L140" i="2"/>
  <c r="F65" i="2" s="1"/>
  <c r="H132" i="2" l="1"/>
  <c r="F57" i="2"/>
  <c r="K61" i="2"/>
  <c r="H134" i="2"/>
  <c r="F133" i="2"/>
  <c r="K64" i="2"/>
  <c r="H139" i="2"/>
  <c r="H138" i="2"/>
  <c r="F64" i="2"/>
  <c r="F136" i="2"/>
  <c r="F58" i="2"/>
  <c r="K62" i="2"/>
  <c r="F138" i="2"/>
  <c r="K63" i="2"/>
  <c r="H136" i="2"/>
  <c r="H133" i="2"/>
  <c r="F140" i="2"/>
  <c r="F60" i="2"/>
  <c r="H137" i="2"/>
  <c r="K67" i="2"/>
  <c r="F67" i="2"/>
  <c r="K60" i="2"/>
  <c r="F134" i="2"/>
  <c r="F137" i="2"/>
  <c r="K65" i="2"/>
  <c r="H142" i="2"/>
  <c r="F142" i="2"/>
  <c r="H140" i="2"/>
  <c r="H135" i="2"/>
  <c r="F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tc={64D9FDAB-CBF8-424F-A2B2-A3F59BE882FF}</author>
  </authors>
  <commentList>
    <comment ref="D69" authorId="0" shapeId="0" xr:uid="{64D9FDAB-CBF8-424F-A2B2-A3F59BE882FF}">
      <text>
        <t>[Threaded comment]
Your version of Excel allows you to read this threaded comment; however, any edits to it will get removed if the file is opened in a newer version of Excel. Learn more: https://go.microsoft.com/fwlink/?linkid=870924
Comment:
    Found the price on eia, but seems like it only includes 1.6% of industrial customers, so perhaps not worth including. Montana Natural Gas Prices 
Reply:
    Reported again in 1997</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tc={D5036BD8-06CD-43CC-80A2-8312A5BC343F}</author>
    <author>tc={33F8932A-1C1B-40AB-972D-EFF7E73B42E0}</author>
    <author>tc={AFFB36A6-263A-464C-A057-0705B05D808E}</author>
    <author>tc={66B074F7-7BBC-415C-A906-FE8DDC580E37}</author>
  </authors>
  <commentList>
    <comment ref="A79" authorId="0" shapeId="0" xr:uid="{D5036BD8-06CD-43CC-80A2-8312A5BC343F}">
      <text>
        <t xml:space="preserve">[Threaded comment]
Your version of Excel allows you to read this threaded comment; however, any edits to it will get removed if the file is opened in a newer version of Excel. Learn more: https://go.microsoft.com/fwlink/?linkid=870924
Comment:
    Cannot find northwestern's schedule 35 annual gas report. Only schedule 28 gas report. </t>
      </text>
    </comment>
    <comment ref="G79" authorId="1" shapeId="0" xr:uid="{33F8932A-1C1B-40AB-972D-EFF7E73B42E0}">
      <text>
        <t>[Threaded comment]
Your version of Excel allows you to read this threaded comment; however, any edits to it will get removed if the file is opened in a newer version of Excel. Learn more: https://go.microsoft.com/fwlink/?linkid=870924
Comment:
    See mdu's schedule 35 form to right, a bit confused</t>
      </text>
    </comment>
    <comment ref="B85" authorId="2" shapeId="0" xr:uid="{AFFB36A6-263A-464C-A057-0705B05D808E}">
      <text>
        <t>[Threaded comment]
Your version of Excel allows you to read this threaded comment; however, any edits to it will get removed if the file is opened in a newer version of Excel. Learn more: https://go.microsoft.com/fwlink/?linkid=870924
Comment:
    Will this be reported as energy west in the reports still?</t>
      </text>
    </comment>
    <comment ref="O99" authorId="3" shapeId="0" xr:uid="{66B074F7-7BBC-415C-A906-FE8DDC580E37}">
      <text>
        <t>[Threaded comment]
Your version of Excel allows you to read this threaded comment; however, any edits to it will get removed if the file is opened in a newer version of Excel. Learn more: https://go.microsoft.com/fwlink/?linkid=870924
Comment:
    Can't find havre pipeline report</t>
      </text>
    </comment>
  </commentList>
</comments>
</file>

<file path=xl/sharedStrings.xml><?xml version="1.0" encoding="utf-8"?>
<sst xmlns="http://schemas.openxmlformats.org/spreadsheetml/2006/main" count="549" uniqueCount="224">
  <si>
    <r>
      <t>Gross Withdrawal</t>
    </r>
    <r>
      <rPr>
        <b/>
        <vertAlign val="superscript"/>
        <sz val="10"/>
        <rFont val="Arial"/>
        <family val="2"/>
      </rPr>
      <t xml:space="preserve">1 </t>
    </r>
    <r>
      <rPr>
        <b/>
        <sz val="10"/>
        <rFont val="Arial"/>
        <family val="2"/>
      </rPr>
      <t>(MMcf)</t>
    </r>
  </si>
  <si>
    <r>
      <t>Marketed Production</t>
    </r>
    <r>
      <rPr>
        <b/>
        <vertAlign val="superscript"/>
        <sz val="10"/>
        <rFont val="Arial"/>
        <family val="2"/>
      </rPr>
      <t>2</t>
    </r>
    <r>
      <rPr>
        <b/>
        <sz val="10"/>
        <rFont val="Arial"/>
        <family val="2"/>
      </rPr>
      <t xml:space="preserve"> (MMcf)</t>
    </r>
  </si>
  <si>
    <t>Year</t>
  </si>
  <si>
    <t>Residential</t>
  </si>
  <si>
    <r>
      <t>Commercial</t>
    </r>
    <r>
      <rPr>
        <b/>
        <vertAlign val="superscript"/>
        <sz val="10"/>
        <rFont val="Arial"/>
        <family val="2"/>
      </rPr>
      <t>1,2</t>
    </r>
  </si>
  <si>
    <t>Consumption</t>
  </si>
  <si>
    <t>NA</t>
  </si>
  <si>
    <t xml:space="preserve"> </t>
  </si>
  <si>
    <t>Industrial</t>
  </si>
  <si>
    <r>
      <t xml:space="preserve">  </t>
    </r>
    <r>
      <rPr>
        <i/>
        <sz val="9"/>
        <rFont val="Arial"/>
        <family val="2"/>
      </rPr>
      <t/>
    </r>
  </si>
  <si>
    <t xml:space="preserve">  </t>
  </si>
  <si>
    <t>Average</t>
  </si>
  <si>
    <t>Annual</t>
  </si>
  <si>
    <t>(Mcf)</t>
  </si>
  <si>
    <t>Cost</t>
  </si>
  <si>
    <t>(dollars)</t>
  </si>
  <si>
    <t>Residential
and
Commercial</t>
  </si>
  <si>
    <t>Other</t>
  </si>
  <si>
    <t>Total</t>
  </si>
  <si>
    <t>% of Total
Montana
Sales</t>
  </si>
  <si>
    <t xml:space="preserve">
Total
</t>
  </si>
  <si>
    <t>Total for all Sectors</t>
  </si>
  <si>
    <t>Residential and Commercial</t>
  </si>
  <si>
    <t>TOTAL</t>
  </si>
  <si>
    <t>Not Available</t>
  </si>
  <si>
    <t>*</t>
  </si>
  <si>
    <t>See notes on following page.</t>
  </si>
  <si>
    <t>Since 1982 "Other" includes interdepartmental sales.</t>
  </si>
  <si>
    <t>Cut Bank Gas Company:</t>
  </si>
  <si>
    <t>Location</t>
  </si>
  <si>
    <t>Billings</t>
  </si>
  <si>
    <t>Missoula</t>
  </si>
  <si>
    <t>Cenex Harvest States</t>
  </si>
  <si>
    <t>Laurel</t>
  </si>
  <si>
    <t>Bozeman</t>
  </si>
  <si>
    <t>Talc processing</t>
  </si>
  <si>
    <t>Dillon</t>
  </si>
  <si>
    <t>Electrical generation</t>
  </si>
  <si>
    <t>Glendive</t>
  </si>
  <si>
    <t>East Helena</t>
  </si>
  <si>
    <t>Columbia Falls</t>
  </si>
  <si>
    <t>American Chemet Corp.</t>
  </si>
  <si>
    <t>Industrial manufacturing</t>
  </si>
  <si>
    <t>Oil refinery</t>
  </si>
  <si>
    <t>Montana State University</t>
  </si>
  <si>
    <t>Malmstrom AFB</t>
  </si>
  <si>
    <t>Air Force Base</t>
  </si>
  <si>
    <t>Great Falls</t>
  </si>
  <si>
    <t>Sawmills, wood products</t>
  </si>
  <si>
    <t>Montana Resources Inc.</t>
  </si>
  <si>
    <t>Butte</t>
  </si>
  <si>
    <t>Mine</t>
  </si>
  <si>
    <r>
      <t>Total Consumption</t>
    </r>
    <r>
      <rPr>
        <b/>
        <vertAlign val="superscript"/>
        <sz val="10"/>
        <rFont val="Arial"/>
        <family val="2"/>
      </rPr>
      <t>4</t>
    </r>
  </si>
  <si>
    <t>Table NG5. (continued)</t>
  </si>
  <si>
    <t>MDU Glendive turbines</t>
  </si>
  <si>
    <t>Over 500 Million Cubic Feet (MMcf) Average Usage Annually</t>
  </si>
  <si>
    <t>200-500 MMcf Average Usage Annually</t>
  </si>
  <si>
    <t>50-200 MMcf Average Usage Annually</t>
  </si>
  <si>
    <t>Wood Processing</t>
  </si>
  <si>
    <t>Starting in 2001, numbers are reported in Dekatherms.</t>
  </si>
  <si>
    <t xml:space="preserve">MPC's Gas Utility started deregulating its service in 1991.  As a result, there have been changes in measured sales methodology from 1991 until present.  This created differences after 1991 in how MPC's data are reported and is part of the reason why the numbers in the 'industrial' column decrease so sharply in 1992.  It is very hard to reconcile these differences and thus the 1990's numbers are given as presented in Schedule 35.  </t>
  </si>
  <si>
    <t>Roseburg Forest Products</t>
  </si>
  <si>
    <t>Electric Generation</t>
  </si>
  <si>
    <t>Basin Creek Power Services</t>
  </si>
  <si>
    <t>West of Butte</t>
  </si>
  <si>
    <t>Barretts Minerals Inc.</t>
  </si>
  <si>
    <t>Deaconess Billings Clinic</t>
  </si>
  <si>
    <t>Hospital</t>
  </si>
  <si>
    <t>St. Vincent Hospital</t>
  </si>
  <si>
    <t>MSU Billings</t>
  </si>
  <si>
    <r>
      <t>Table NG5. (continued</t>
    </r>
    <r>
      <rPr>
        <sz val="9"/>
        <rFont val="Arial"/>
        <family val="2"/>
      </rPr>
      <t>)</t>
    </r>
  </si>
  <si>
    <t>Gas sales to other utilities for resale and sales of natural gas to Canada are not included in these numbers.</t>
  </si>
  <si>
    <t>The 1975-81 data use slightly different sector definitions; as a result, consumption in the "Other" sector is not shown separately for these years.</t>
  </si>
  <si>
    <t>--</t>
  </si>
  <si>
    <t>Sidney</t>
  </si>
  <si>
    <t>Sugar production</t>
  </si>
  <si>
    <t>Western Sugar Cooperative</t>
  </si>
  <si>
    <t>Montana State Prison</t>
  </si>
  <si>
    <t>Deer Lodge</t>
  </si>
  <si>
    <t>Heating Plant-Prison</t>
  </si>
  <si>
    <t>Heating Plant-University</t>
  </si>
  <si>
    <t>University of Montana</t>
  </si>
  <si>
    <t>St. Patrick's Hospital</t>
  </si>
  <si>
    <t>Prior to 1975 "Other" includes interdepartmental use and natural gas used in MDU's electric generating plants at Sidney, Glendive, and Miles City. Company consumption and unbilled customer consumption as part of a lease agreement at Saco are not included.</t>
  </si>
  <si>
    <t>NOTE:</t>
  </si>
  <si>
    <t>Northern Border Pipeline Company</t>
  </si>
  <si>
    <t>Havre Pipeline Company</t>
  </si>
  <si>
    <t>Northeast Montana</t>
  </si>
  <si>
    <t>Northern Montana</t>
  </si>
  <si>
    <t>State-wide</t>
  </si>
  <si>
    <t>Nat. Gas Pipeline (compressor stations)</t>
  </si>
  <si>
    <t xml:space="preserve">Number </t>
  </si>
  <si>
    <t>Customers</t>
  </si>
  <si>
    <t>of</t>
  </si>
  <si>
    <r>
      <t>Industrial</t>
    </r>
    <r>
      <rPr>
        <b/>
        <vertAlign val="superscript"/>
        <sz val="10"/>
        <rFont val="Arial"/>
        <family val="2"/>
      </rPr>
      <t>2,3</t>
    </r>
  </si>
  <si>
    <r>
      <t>MONTANA-DAKOTA UTILITIES (Thousand Dkt from 1992-Present)</t>
    </r>
    <r>
      <rPr>
        <b/>
        <vertAlign val="superscript"/>
        <sz val="10"/>
        <rFont val="Arial"/>
        <family val="2"/>
      </rPr>
      <t>3</t>
    </r>
  </si>
  <si>
    <t>Havre Pipeline Gas:</t>
  </si>
  <si>
    <r>
      <t>Customers</t>
    </r>
    <r>
      <rPr>
        <b/>
        <vertAlign val="superscript"/>
        <sz val="10"/>
        <rFont val="Arial"/>
        <family val="2"/>
      </rPr>
      <t>4</t>
    </r>
  </si>
  <si>
    <t>Utilities for Electric Power</t>
  </si>
  <si>
    <r>
      <t>Residential</t>
    </r>
    <r>
      <rPr>
        <b/>
        <vertAlign val="superscript"/>
        <sz val="10"/>
        <rFont val="Arial"/>
        <family val="2"/>
      </rPr>
      <t>1,2</t>
    </r>
  </si>
  <si>
    <r>
      <t>Estimated Gross Value</t>
    </r>
    <r>
      <rPr>
        <b/>
        <vertAlign val="superscript"/>
        <sz val="10"/>
        <rFont val="Arial"/>
        <family val="2"/>
      </rPr>
      <t xml:space="preserve"> </t>
    </r>
    <r>
      <rPr>
        <b/>
        <sz val="10"/>
        <rFont val="Arial"/>
        <family val="2"/>
      </rPr>
      <t>of Montana Production</t>
    </r>
    <r>
      <rPr>
        <b/>
        <vertAlign val="superscript"/>
        <sz val="10"/>
        <rFont val="Arial"/>
        <family val="2"/>
      </rPr>
      <t>4</t>
    </r>
    <r>
      <rPr>
        <b/>
        <sz val="10"/>
        <rFont val="Arial"/>
        <family val="2"/>
      </rPr>
      <t xml:space="preserve"> (thousand $)</t>
    </r>
  </si>
  <si>
    <r>
      <t>Average Wellhead Price</t>
    </r>
    <r>
      <rPr>
        <b/>
        <vertAlign val="superscript"/>
        <sz val="10"/>
        <rFont val="Arial"/>
        <family val="2"/>
      </rPr>
      <t>3</t>
    </r>
    <r>
      <rPr>
        <b/>
        <sz val="10"/>
        <rFont val="Arial"/>
        <family val="2"/>
      </rPr>
      <t xml:space="preserve"> ($/Mcf)</t>
    </r>
  </si>
  <si>
    <r>
      <rPr>
        <vertAlign val="superscript"/>
        <sz val="9"/>
        <rFont val="Arial"/>
        <family val="2"/>
      </rPr>
      <t>4</t>
    </r>
    <r>
      <rPr>
        <sz val="9"/>
        <rFont val="Arial"/>
        <family val="2"/>
      </rPr>
      <t xml:space="preserve"> Total Consumption includes other items aside from the first four columns; primarily pipeline and distribution fuel, along with lease and plant fuel.</t>
    </r>
  </si>
  <si>
    <t>Montana-Dakota Utilities</t>
  </si>
  <si>
    <t>From 1992 forward, amount sold is reported in Dekatherms rather than Mcf.  From 1995 on, amounts for industrial and other usage are not reported or rarely reported by MDU, so everything is reported in the 'Residential and Commerical' category.</t>
  </si>
  <si>
    <t>Near Anaconda</t>
  </si>
  <si>
    <t>WBI Energy</t>
  </si>
  <si>
    <t>Northwestern Energy natural gas system</t>
  </si>
  <si>
    <t>NA-Complete data is unavailable</t>
  </si>
  <si>
    <r>
      <t>Commercial</t>
    </r>
    <r>
      <rPr>
        <b/>
        <vertAlign val="superscript"/>
        <sz val="10"/>
        <rFont val="Arial"/>
        <family val="2"/>
      </rPr>
      <t>1</t>
    </r>
  </si>
  <si>
    <r>
      <t>Industrial</t>
    </r>
    <r>
      <rPr>
        <b/>
        <vertAlign val="superscript"/>
        <sz val="10"/>
        <rFont val="Arial"/>
        <family val="2"/>
      </rPr>
      <t>2</t>
    </r>
  </si>
  <si>
    <r>
      <t>All Customers</t>
    </r>
    <r>
      <rPr>
        <b/>
        <vertAlign val="superscript"/>
        <sz val="10"/>
        <rFont val="Arial"/>
        <family val="2"/>
      </rPr>
      <t>3</t>
    </r>
  </si>
  <si>
    <t>The Great Falls Gas Company/Energy West used a calendar year reporting period through 1981; they filed a six-month report for the period January 1, 1982, through June 30, 1982, and then changed to a twelve-month reporting period ending June 30.  Since the end of 2008, they have reported using a calendar year.</t>
  </si>
  <si>
    <r>
      <t xml:space="preserve">3 </t>
    </r>
    <r>
      <rPr>
        <sz val="9"/>
        <rFont val="Arial"/>
        <family val="2"/>
      </rPr>
      <t>For 1987-1990, industrial annual costs per consumer were estimated by DEQ using U.S. Department of Energy average prices of deliveries to industrial customers times industrial consumption volumes. The Department of Energy did not calculate these numbers in national statistics because values associated with gas delivered for the account of others are not always available. However, those values are not considered to be significant in Montana. From 1992 forward, no estimates are available for Industrial customer prices because many of those customers left the regulated utility and therefore no longer provided the information necessary to make the price estimate.  Accordingly, average cost to industrial customers cannot be calculated after 1991.</t>
    </r>
  </si>
  <si>
    <t>In 2001, natural gas assets owned by the Montana Power Company were purchased by NorthWestern Energy.</t>
  </si>
  <si>
    <t>Eastern Montana</t>
  </si>
  <si>
    <t>After 1991, Saco no longer reported any numbers and Consumers Gas was bought out by a municipal provider.  Thus, those two are no longer added among "other utilities".  No industrial numbers were given by any of these utilities after 1991.  Shelby Gas did not report in any year after 2000, though it remains in business.  Starting in 2000, Havre Pipeline Company has been included so that since 2000, "other utilities" totals include only Cut Bank Gas and the Havre Pipeline Company.  As of December 2, 2013, Havre Pipeline Company LLC operates as a subsidiary of Northwestern Corporation, but is still reported in the "other utilities" totals.</t>
  </si>
  <si>
    <t>Because reporting years vary from utility to utility, the data represent various twelve-month periods and are, in that sense, not strictly comparable.</t>
  </si>
  <si>
    <t>From 1992-1998, figures were not given for Industrial usage.  It is assumed those numbers are included in with residential and commercial numbers.  Industrial numbers in the most recent years are assumed to be included in the "Commercial - Large" line of the annual reports.  For Cascade-Energy West, "Commercial-Large" numbers went to zero.  Nick Bohr of Energy West said than an accountant put those numbers elsewhere.</t>
  </si>
  <si>
    <t>Source documents from the Public Service Commission report data at sales pressure rather than at a uniform pressure base. When necessary, the data were converted to the uniform pressure base of 14.73 psia at 60 degrees Fahrenheit using Boyle's law.</t>
  </si>
  <si>
    <t>The Cut Bank Gas Company has a reporting year ending June 30. Tthe Montana Power Company/NorthWestern Energy, and Montana-Dakota Utilities use calendar year reporting periods.</t>
  </si>
  <si>
    <t xml:space="preserve">Calumet Montana Refining </t>
  </si>
  <si>
    <t>Montana Sulphur and Chemical</t>
  </si>
  <si>
    <t>Sulphur production</t>
  </si>
  <si>
    <r>
      <t xml:space="preserve">4 </t>
    </r>
    <r>
      <rPr>
        <sz val="9"/>
        <rFont val="Arial"/>
        <family val="2"/>
      </rPr>
      <t>This number is an estimate.  The gross value of gas production is computed by multiplying average wellhead price by the respective volume produced.  Once wellhead price became unavailable, the value number was no longer able to be calculated.</t>
    </r>
  </si>
  <si>
    <r>
      <t xml:space="preserve">1 </t>
    </r>
    <r>
      <rPr>
        <sz val="9"/>
        <rFont val="Arial"/>
        <family val="2"/>
      </rPr>
      <t>Starting in 1993, the U.S. DOE no longer provided figures for average cost for the residential class.  Average cost to the Residential class from 1993 forward is estimated by multiplying average consumption for the particular consumer class times average delivered price for that consumer class (Table NG3).  Thus, these numbers are estimates.</t>
    </r>
  </si>
  <si>
    <r>
      <t>OTHER UTILITIES (both Thousand MFC and Thousand Dkt)</t>
    </r>
    <r>
      <rPr>
        <b/>
        <vertAlign val="superscript"/>
        <sz val="10"/>
        <rFont val="Arial"/>
        <family val="2"/>
      </rPr>
      <t>5</t>
    </r>
  </si>
  <si>
    <t>2017</t>
  </si>
  <si>
    <r>
      <t xml:space="preserve">1 </t>
    </r>
    <r>
      <rPr>
        <sz val="9"/>
        <rFont val="Arial"/>
        <family val="2"/>
      </rPr>
      <t xml:space="preserve">Includes full well-stream volume, including all natural gas plant liquids and all nonhydrocarbon gases, but excluding lease condensate. Also includes amounts delivered as royalty payments or consumed in field operations.  Form EIA-895A was discontinued in 2011. Starting in 2011, annual state gross withdrawals that included data collected on a monthly basis, were obtained directly from state agencies, state sponsored public record databases, or commercial data vendors. </t>
    </r>
  </si>
  <si>
    <r>
      <rPr>
        <vertAlign val="superscript"/>
        <sz val="9"/>
        <rFont val="Arial"/>
        <family val="2"/>
      </rPr>
      <t xml:space="preserve">2 </t>
    </r>
    <r>
      <rPr>
        <sz val="9"/>
        <rFont val="Arial"/>
        <family val="2"/>
      </rPr>
      <t xml:space="preserve"> Amy Sweeney of the U.S. EIA indicated that in 2008-2009, Northwestern reclassified some consumption volumes from industrial to commercial to better align with EIA sector definitions.  </t>
    </r>
  </si>
  <si>
    <r>
      <rPr>
        <vertAlign val="superscript"/>
        <sz val="9"/>
        <rFont val="Arial"/>
        <family val="2"/>
      </rPr>
      <t xml:space="preserve">2 </t>
    </r>
    <r>
      <rPr>
        <sz val="9"/>
        <rFont val="Arial"/>
        <family val="2"/>
      </rPr>
      <t>Once the  Montana Power Company deregulated natural gas sales in 1991, most of the industrial customers left its system. Average price estimates for the few remaining customers (less than 2% of the total) are not representative of industrial customers and therefore are not given for after 1990.  For the same reason, average price estimates for 'All Customers' are not made after 1990.  It is also important to note that Commercial Prices after 2008 include only about 50% of commercial establishments</t>
    </r>
  </si>
  <si>
    <r>
      <t>Residential</t>
    </r>
    <r>
      <rPr>
        <b/>
        <vertAlign val="superscript"/>
        <sz val="10"/>
        <rFont val="Arial"/>
        <family val="2"/>
      </rPr>
      <t>1</t>
    </r>
  </si>
  <si>
    <r>
      <t>3</t>
    </r>
    <r>
      <rPr>
        <sz val="9"/>
        <rFont val="Arial"/>
        <family val="2"/>
      </rPr>
      <t xml:space="preserve"> Average prices for the 'All Customers' column were computed by multiplying the consumption of each customer class (residential, commercial, industrial) by its corresponding consumer class price.  These products were added up and the sum was divided by the total consumption of the three customer classes.  Once industrial customer price was no longer calculated, average price for all customers was no longer calculated.</t>
    </r>
  </si>
  <si>
    <t>"Other" includes interdepartmental use, sales to public authorities, and sales to other utilities.</t>
  </si>
  <si>
    <r>
      <t>Renewable Energy Corporation</t>
    </r>
    <r>
      <rPr>
        <vertAlign val="superscript"/>
        <sz val="10"/>
        <rFont val="Arial"/>
        <family val="2"/>
      </rPr>
      <t>1</t>
    </r>
  </si>
  <si>
    <t>Energy West NWE Deliveries</t>
  </si>
  <si>
    <t>Natural Gas Delivery</t>
  </si>
  <si>
    <t>MDU NWE Deliveries</t>
  </si>
  <si>
    <t>Malting Plant</t>
  </si>
  <si>
    <t>Cement production</t>
  </si>
  <si>
    <t>Three Forks</t>
  </si>
  <si>
    <t>Denbury On-Shore</t>
  </si>
  <si>
    <t>Oil Production</t>
  </si>
  <si>
    <t>Belle Creek</t>
  </si>
  <si>
    <t>MDU Lewis and Clark generation</t>
  </si>
  <si>
    <t>Electric generation</t>
  </si>
  <si>
    <t xml:space="preserve">"Other Utilities" includes the following companies: </t>
  </si>
  <si>
    <t>Company/Entity</t>
  </si>
  <si>
    <t>Industry/Process</t>
  </si>
  <si>
    <t>Supplies natural gas to Cut Bank; approximately 80 percent of its gas is purchased from NorthWestern Energy. The Cut Bank Gas Company's reporting year ends June 30th of each year.  As an example, for 2006, the period being reported is July 1, 2005 through June 30, 2006.  The Cut Bank gas company was purchased by Energy West in 2009, but is still reported separately in the "Other Utilities" column.  Reported in MCF.</t>
  </si>
  <si>
    <t>Havre Pipeline Company LLC owns and operates a natural gas pipeline system located in Blaine, Hill and Choteau Counties.   This gas is sold to various entities both within and outside of Montana.  Northwestern Energy purchased the majority ownership of Havre Pipeline in 2013.  Most of the gas sold from the Havre pipeline is sold to NorthWestern Energy.  The smaller numbers from the Havre Pipeline included in "Other Utilities" is gas delivered to a small number of farm tap customers.  Reported in Dkt.</t>
  </si>
  <si>
    <t>Reported as a blend of both Thousand MCF and Thousand Dkt.  Both units are similar enough to get an approximate total of gas sold.  All gas sales from "Other" vary in their definition from utility to utility and from year to year, as indicated above.</t>
  </si>
  <si>
    <t>P66</t>
  </si>
  <si>
    <t xml:space="preserve">MaltEurop NWE Deliveries </t>
  </si>
  <si>
    <t>Bozeman, Havre</t>
  </si>
  <si>
    <t>Missoula, Butte, Dillon</t>
  </si>
  <si>
    <t>Shelby Gas</t>
  </si>
  <si>
    <t>Natural Gas company</t>
  </si>
  <si>
    <t>Shelby</t>
  </si>
  <si>
    <t>Imerys Talc</t>
  </si>
  <si>
    <t>Stillwater Mining</t>
  </si>
  <si>
    <t>Columbus</t>
  </si>
  <si>
    <t>Kalispell Regional Hospital</t>
  </si>
  <si>
    <t>Kalispell</t>
  </si>
  <si>
    <t>Bozeman Deasconess Hospital</t>
  </si>
  <si>
    <t>Knife River</t>
  </si>
  <si>
    <t>Construction Materials</t>
  </si>
  <si>
    <t>Various Montana cities</t>
  </si>
  <si>
    <r>
      <t xml:space="preserve">2 </t>
    </r>
    <r>
      <rPr>
        <sz val="9"/>
        <rFont val="Arial"/>
        <family val="2"/>
      </rPr>
      <t xml:space="preserve">Marketed Production represents Gross withdrawals less gas used for repressuring, quantities vented and flared, and nonhydrocarbon gases removed in treating or processing operations. Includes all quantities of gas used in field and processing plant operations.   These numbers were collected on the EIA-895 form from state gas and oil companies agencies and these forms were voluntary. Starting in 2011, the EIA-895 form was discontinued and non-marketed components were estimated for 2011.  Starting in 2012, "non-marketed" numbers were no longer estimated and therefore are recorded as a zero.  That is why the gross withdrawal and marketed production numbers are the same for 2012 and 2013 (Jeff Little--U.S. EIA). As of 2014, non-market volumes were calculated once again.    </t>
    </r>
  </si>
  <si>
    <r>
      <rPr>
        <vertAlign val="superscript"/>
        <sz val="9"/>
        <color rgb="FF000000"/>
        <rFont val="Arial"/>
        <family val="2"/>
      </rPr>
      <t>3</t>
    </r>
    <r>
      <rPr>
        <sz val="9"/>
        <color rgb="FF000000"/>
        <rFont val="Arial"/>
        <family val="2"/>
      </rPr>
      <t xml:space="preserve"> Prices are in nominal dollars and are calculated by dividing the total reported value at the wellhead by the total quantity produced as reported by the appropriate agencies of individual producing States and the U.S. Bureau of Ocean Energy Management, Regulation and Enforcement. The price includes all costs prior to shipment from the lease, including gathering and compression costs, in addition to State production, severance, and similar charges. The wellhead price data series was discontinued in 2013 in an effort to reduce data quality and conceptual issues associated with the series. The latest data EIA has for that series at the U.S. level is 2012 and for Montana 2010.  This is mostly due to data quality problems with collection of wellhead prices that resulted from termination of the survey Form EIA-895 Annual Quantity and Value of Natural Gas Production Report in 2012. There are currently no plans to start that data series back up again. There is not a direct replacement for the wellhead price on EIA’s website--Jennifer Wade, U.S. EIA.</t>
    </r>
  </si>
  <si>
    <t>Up through 2008, Energy West's reporting year ends June 30th of each year.  As an example, for 2006, the period being reported is July 1, 2005 through June 30, 2006.  Starting at the end of calendar year 2008, their reporting year is on the calendar year.  They had a partial reporting year the last six months of 2008.</t>
  </si>
  <si>
    <r>
      <t xml:space="preserve">4 </t>
    </r>
    <r>
      <rPr>
        <sz val="9"/>
        <rFont val="Arial"/>
        <family val="2"/>
      </rPr>
      <t>In 2000 and 2001, many of the remaining industrial customers in Montana chose their own supplier, possibly accounting for the low number of consumers reported in those years, and therefore the corresponding high average industrial usage.  In addition, a reporting error was probably made in those two years due to the size of the numerical anomaly.  Investigations with the U.S. EIA and NorthWestern Energy did not reconcile these numbers.</t>
    </r>
  </si>
  <si>
    <r>
      <t>TOTAL REGULATED SALES (both Thousand MCF and Thousand Dkt)</t>
    </r>
    <r>
      <rPr>
        <b/>
        <vertAlign val="superscript"/>
        <sz val="10"/>
        <rFont val="Arial"/>
        <family val="2"/>
      </rPr>
      <t>6</t>
    </r>
  </si>
  <si>
    <r>
      <t xml:space="preserve">NORTHWESTERN ENERGY (Thousand Dkt from 2001-Present) </t>
    </r>
    <r>
      <rPr>
        <b/>
        <vertAlign val="superscript"/>
        <sz val="10"/>
        <rFont val="Arial"/>
        <family val="2"/>
      </rPr>
      <t>2</t>
    </r>
  </si>
  <si>
    <t>Energy West</t>
  </si>
  <si>
    <t>NorthWestern Energy</t>
  </si>
  <si>
    <t xml:space="preserve">GCC Trident Plant NWE Deliveries </t>
  </si>
  <si>
    <t>Weyerhauser</t>
  </si>
  <si>
    <t>St. Peters Community Hospital</t>
  </si>
  <si>
    <t>Helena</t>
  </si>
  <si>
    <t>Hexion</t>
  </si>
  <si>
    <t>Chemical Manufacturing</t>
  </si>
  <si>
    <t>St. James Community Hospital</t>
  </si>
  <si>
    <t>Note: These figures represent annual average usage over the past 1-2 years.</t>
  </si>
  <si>
    <r>
      <rPr>
        <vertAlign val="superscript"/>
        <sz val="9"/>
        <rFont val="Arial"/>
        <family val="2"/>
      </rPr>
      <t>1</t>
    </r>
    <r>
      <rPr>
        <sz val="9"/>
        <rFont val="Arial"/>
        <family val="2"/>
      </rPr>
      <t xml:space="preserve"> Gas used by nonmanufacturing establishments or agencies primarily engaged in the sale of goods or services. Included are such establishments as hotels, restaurants, wholesale and retail stores and other service enterprises; gas used by local, State, and Federal agencies engaged in nonmanufacturing activities. (Natural Gas Annual, 2020, https://www.eia.gov/naturalgas/annual/pdf/nga20.pdf)</t>
    </r>
  </si>
  <si>
    <r>
      <rPr>
        <vertAlign val="superscript"/>
        <sz val="9"/>
        <rFont val="Arial"/>
        <family val="2"/>
      </rPr>
      <t>3</t>
    </r>
    <r>
      <rPr>
        <sz val="9"/>
        <rFont val="Arial"/>
        <family val="2"/>
      </rPr>
      <t xml:space="preserve"> Natural gas used for heat, power, or chemical feedstock by manufacturing establishments or those engaged in mining or other mineral extraction as well as consumers in agriculture, forestry, and fisheries.  Also included in industrial consumption are generators that produce electricity and/or useful thermal output primarily to support the above-mentioned industrial activities. (Natural Gas Annual, 2020, https://www.eia.gov/naturalgas/annual/pdf/nga20.pdf)</t>
    </r>
  </si>
  <si>
    <r>
      <rPr>
        <vertAlign val="superscript"/>
        <sz val="9"/>
        <rFont val="Arial"/>
        <family val="2"/>
      </rPr>
      <t xml:space="preserve">1 </t>
    </r>
    <r>
      <rPr>
        <sz val="9"/>
        <rFont val="Arial"/>
        <family val="2"/>
      </rPr>
      <t>Between 2009 and 2020, about 50-55% of commerical establishments were counted in the commercial price.  Before 2009, that percentage was 80-100%.  Over 99% of residential customers are included in the price.</t>
    </r>
  </si>
  <si>
    <r>
      <t xml:space="preserve">NOTE: </t>
    </r>
    <r>
      <rPr>
        <sz val="9"/>
        <rFont val="Arial"/>
        <family val="2"/>
      </rPr>
      <t xml:space="preserve">Due to the difficulties of reporting exact or even approximate usage numbers for large individual gas users and due to confidentiality issues, DEQ has attempted to identify the current largest natural gas users in Montana and determine what range of average annual usage they likely fall under.  Data for estimating consumption ranges was historically taken from personal communication with utilities, State of Montana gas contracts, and from the DEQ Air and Waste Management Bureau, Emissions Inventory Report.  Today, almost all data comes from the natural gas utilities including NorthWestern Energy, Energy West and MDU.  Note that these ranges represent average annual usage over the past year and that actual natural gas usage can greatly vary from year to year--especially for the oil refineries.  </t>
    </r>
  </si>
  <si>
    <t>1) Richland</t>
  </si>
  <si>
    <t>Note: Includes Associated Gas</t>
  </si>
  <si>
    <t>4) Roosevelt</t>
  </si>
  <si>
    <t>2) Phillips</t>
  </si>
  <si>
    <t>3) Fallon</t>
  </si>
  <si>
    <t>5) Blaine</t>
  </si>
  <si>
    <t>Natural Gas Total</t>
  </si>
  <si>
    <t>2021</t>
  </si>
  <si>
    <r>
      <t xml:space="preserve">2 </t>
    </r>
    <r>
      <rPr>
        <sz val="9"/>
        <rFont val="Arial"/>
        <family val="2"/>
      </rPr>
      <t xml:space="preserve">From 1999-2021, average consumption for residential customers is calculated by DEQ by dividing total residential consumption in Montana (Table NG2) by the total number of residential consumers.  Average consumption per customer for commercial and industrial customers in Montana is calculated by EIA. Total number of customers data for each customer class was retrievable as far back as 1987 from the EIA.  </t>
    </r>
  </si>
  <si>
    <t>Note: The gas sales numbers in this table are significantly lower than the total gas consumption numbers in Table NG2.  As of 2022, they are about 60% lower than Montana's total consumption.  This is the case for several reasons. For one, these sales data are taken from annual reports filed by utilities to the Montana Public Service Commission.  The way utilities report gas sales to the Montana PSC is different from the way in which Table NG2 total consumption numbers are calculated by the U.S. Energy Information Administration.  More importantly, much of industrial consumption since 1991 is not reported in this table due to different reporting requirements and processes used by utilities since deregulation (such as not buying from the utilties but only using their transportation system).  Reasons for the difference also include the practice of utilities not reporting gas used for pipeline transportation.  In addition, this table generally does not include gas sales sold to other utilities for resale in Montana, lease and plant fuel, pipeline fuel, or fuel used by utilities.  Note that some utilities report in Mcf and some in Dkt.  Because these two units are approximately the same, the totals for all utilities are reported as a blend of both units.</t>
  </si>
  <si>
    <r>
      <t>Source:</t>
    </r>
    <r>
      <rPr>
        <sz val="9"/>
        <rFont val="Arial"/>
        <family val="2"/>
      </rPr>
      <t xml:space="preserve"> Annual reports filed with the Montana Public Service Commission by the natural gas utilities (1950-2022), supplemented by information obtained directly from the utilities.  After 1993, Schedule 35 of the annual reports of each utility was used. These annual reports are found on the Montana Public Service Commission website.  Tracking Number 202x.01.001</t>
    </r>
  </si>
  <si>
    <r>
      <t>NORTHWESTERN ENERGY/ENERGY WEST (Thousand MCF)</t>
    </r>
    <r>
      <rPr>
        <b/>
        <vertAlign val="superscript"/>
        <sz val="10"/>
        <rFont val="Arial"/>
        <family val="2"/>
      </rPr>
      <t>4</t>
    </r>
  </si>
  <si>
    <r>
      <t>Source:</t>
    </r>
    <r>
      <rPr>
        <sz val="9"/>
        <rFont val="Arial"/>
        <family val="2"/>
      </rPr>
      <t xml:space="preserve">  Natural Gas Annual, 1980-2011; United States Department of Energy, U.S. Energy Information Administration website for 2012-2022;  Data from Table NG2 and Table NG3 were used to make calculations in this table.</t>
    </r>
  </si>
  <si>
    <t>In 2024, NorthWestern Energy bought Energy West.  Energy West used to be known as the Great Falls Gas Company.  "Other" included sales to Malmstrom Air Force Base and other public authorities up until 1999.  Starting in 2000, the numbers for the 'other' category were no longer reported as such.  In 1993, Great Falls Gas became Energy West.</t>
  </si>
  <si>
    <t>NWE/Yellowstone Generating Station</t>
  </si>
  <si>
    <t>NWE/Dave Gates Generating Facility</t>
  </si>
  <si>
    <r>
      <rPr>
        <b/>
        <sz val="9"/>
        <rFont val="Arial"/>
        <family val="2"/>
      </rPr>
      <t>Source</t>
    </r>
    <r>
      <rPr>
        <sz val="9"/>
        <rFont val="Arial"/>
        <family val="2"/>
      </rPr>
      <t>: Taffany Carter, NorthWestern Energy; Kevin Connell, MDU; Tyler Muzzana, Energy West; Jason Willick, Northern Border; Linda Connor-Winn, DEQ; Jill Lynne, WBI Energy</t>
    </r>
  </si>
  <si>
    <t>Par Montana, USA</t>
  </si>
  <si>
    <t>Table NG1. Montana Natural Gas Production and Average Wellhead Price, 1960-2023 (million cubic feet)</t>
  </si>
  <si>
    <t>Price by Customer Class (2023 CPI dollars per thousand cubic feet)</t>
  </si>
  <si>
    <t>Table NG3.  Average Delivered Natural Gas Prices by Customer Class, 1960-2023 (adjusted for inflation--2023 CPI dollars)</t>
  </si>
  <si>
    <t>Note: The numbers in this table are adjusted for inflation using 2023 dollars</t>
  </si>
  <si>
    <r>
      <rPr>
        <b/>
        <sz val="9"/>
        <rFont val="Arial"/>
        <family val="2"/>
      </rPr>
      <t>Source</t>
    </r>
    <r>
      <rPr>
        <sz val="9"/>
        <rFont val="Arial"/>
        <family val="2"/>
      </rPr>
      <t>: U.S. Department of the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1980-2013; U.S. EIA website, 2014-2023. Inflation adjusted numbers from U.S. Dept of Labor, Bureau of Labor Statistics, Historical Consumer Price Index for All Urban Consumers (CPI-U): U. S. city average, all items: https://www.bls.gov/regions/mid-atlantic/data/consumerpriceindexhistorical_us_table.htm</t>
    </r>
  </si>
  <si>
    <r>
      <rPr>
        <b/>
        <sz val="9"/>
        <rFont val="Arial"/>
        <family val="2"/>
      </rPr>
      <t>Source</t>
    </r>
    <r>
      <rPr>
        <sz val="9"/>
        <rFont val="Arial"/>
        <family val="2"/>
      </rPr>
      <t xml:space="preserve">: U.S. Department of Interior, Bureau of Mines, Mineral Industry, Natural Gas Production and Consumption Annual Report, 1960-75; U.S. Department of Energy, Energy Information Administration, Natural Gas Production and Consumption Annual Report, 1976-79 (EIA-0131); U.S. Department of Energy, Energy Information Administration, Natural Gas Annual, 1980-2023; Most current numbers, U.S. EIA website. </t>
    </r>
  </si>
  <si>
    <t>2023 Top Natural Gas Producing Fields</t>
  </si>
  <si>
    <r>
      <rPr>
        <b/>
        <sz val="9"/>
        <rFont val="Arial"/>
        <family val="2"/>
      </rPr>
      <t>Source</t>
    </r>
    <r>
      <rPr>
        <sz val="9"/>
        <rFont val="Arial"/>
        <family val="2"/>
      </rPr>
      <t xml:space="preserve">: Montana Board of Oil and Gas, 2023, Annual Review, page 9 -1, https://bogfiles.dnrc.mt.gov//AnnualReviews/AR_2023.pdf </t>
    </r>
  </si>
  <si>
    <t>2023 Top Natural Gas Producing Counties (MCF)</t>
  </si>
  <si>
    <t>Source: Montana Board of Oil and Gas, 2023, Annual Review, page 12 -1, https://bogfiles.dnrc.mt.gov//AnnualReviews/AR_2023.pdf</t>
  </si>
  <si>
    <t>Source: Montana Board of Oil and Gas, 2023, Annual Review, page 12 -3, https://bogfiles.dnrc.mt.gov//AnnualReviews/AR_2023.pdf</t>
  </si>
  <si>
    <t xml:space="preserve">   2023 Natural Gas Production in Montana by Region</t>
  </si>
  <si>
    <r>
      <rPr>
        <b/>
        <sz val="9"/>
        <rFont val="Arial"/>
        <family val="2"/>
      </rPr>
      <t>Source</t>
    </r>
    <r>
      <rPr>
        <sz val="9"/>
        <rFont val="Arial"/>
        <family val="2"/>
      </rPr>
      <t xml:space="preserve">: Montana Board of Oil and Gas, 2023, Annual Review, page 15 -1, https://bogfiles.dnrc.mt.gov//AnnualReviews/AR_2023.pdf </t>
    </r>
  </si>
  <si>
    <r>
      <rPr>
        <b/>
        <sz val="9"/>
        <rFont val="Arial"/>
        <family val="2"/>
      </rPr>
      <t>Source</t>
    </r>
    <r>
      <rPr>
        <sz val="9"/>
        <rFont val="Arial"/>
        <family val="2"/>
      </rPr>
      <t xml:space="preserve">: U.S. Department of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1980-2023, U.S. EIA website.  </t>
    </r>
  </si>
  <si>
    <t>Table NG4.  Total Number of Customers, Average Natural Gas Consumption and Annual Cost per Consumer by Customer Class, 1980-2023</t>
  </si>
  <si>
    <r>
      <t>Table NG5. Regulated Sales</t>
    </r>
    <r>
      <rPr>
        <b/>
        <vertAlign val="superscript"/>
        <sz val="14"/>
        <rFont val="Arial"/>
        <family val="2"/>
      </rPr>
      <t>1</t>
    </r>
    <r>
      <rPr>
        <b/>
        <sz val="14"/>
        <rFont val="Arial"/>
        <family val="2"/>
      </rPr>
      <t xml:space="preserve"> of Natural Gas by Gas Utilities, 1960-2023 (million cubic feet, unless otherwise noted)</t>
    </r>
  </si>
  <si>
    <t>Table NG6. Largest Natural Gas Users in Montana as of 2024</t>
  </si>
  <si>
    <t>Table NG2. Montana Natural Gas Consumption by Customer Class, 1960-2023 (million cubic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</si>
</sst>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
    <numFmt numFmtId="165" formatCode="0.000"/>
    <numFmt numFmtId="166" formatCode="0.0000"/>
    <numFmt numFmtId="167" formatCode="0.0%"/>
    <numFmt numFmtId="168" formatCode="0.0"/>
    <numFmt numFmtId="169" formatCode="_(&quot;$&quot;* #,##0_);_(&quot;$&quot;* \(#,##0\);_(&quot;$&quot;* &quot;-&quot;??_);_(@_)"/>
    <numFmt numFmtId="170" formatCode="_(* #,##0_);_(* \(#,##0\);_(* &quot;-&quot;??_);_(@_)"/>
  </numFmts>
  <fonts count="27" x14ac:knownFonts="1">
    <font>
      <sz val="10"/>
      <name val="Arial"/>
    </font>
    <font>
      <sz val="10"/>
      <name val="Arial"/>
      <family val="2"/>
    </font>
    <font>
      <sz val="10"/>
      <name val="Arial"/>
      <family val="2"/>
    </font>
    <font>
      <b/>
      <sz val="10"/>
      <name val="Arial"/>
      <family val="2"/>
    </font>
    <font>
      <b/>
      <vertAlign val="superscript"/>
      <sz val="10"/>
      <name val="Arial"/>
      <family val="2"/>
    </font>
    <font>
      <vertAlign val="superscript"/>
      <sz val="9"/>
      <name val="Arial"/>
      <family val="2"/>
    </font>
    <font>
      <sz val="9"/>
      <name val="Arial"/>
      <family val="2"/>
    </font>
    <font>
      <b/>
      <sz val="9"/>
      <name val="Arial"/>
      <family val="2"/>
    </font>
    <font>
      <i/>
      <sz val="9"/>
      <name val="Arial"/>
      <family val="2"/>
    </font>
    <font>
      <i/>
      <sz val="10"/>
      <name val="Arial"/>
      <family val="2"/>
    </font>
    <font>
      <vertAlign val="superscript"/>
      <sz val="10"/>
      <name val="Arial"/>
      <family val="2"/>
    </font>
    <font>
      <vertAlign val="subscript"/>
      <sz val="10"/>
      <name val="Arial"/>
      <family val="2"/>
    </font>
    <font>
      <b/>
      <sz val="11"/>
      <name val="Arial"/>
      <family val="2"/>
    </font>
    <font>
      <sz val="11"/>
      <name val="Arial"/>
      <family val="2"/>
    </font>
    <font>
      <b/>
      <sz val="14"/>
      <name val="Arial"/>
      <family val="2"/>
    </font>
    <font>
      <b/>
      <vertAlign val="superscript"/>
      <sz val="14"/>
      <name val="Arial"/>
      <family val="2"/>
    </font>
    <font>
      <b/>
      <i/>
      <sz val="10"/>
      <name val="Arial"/>
      <family val="2"/>
    </font>
    <font>
      <sz val="14"/>
      <name val="Arial"/>
      <family val="2"/>
    </font>
    <font>
      <b/>
      <vertAlign val="superscript"/>
      <sz val="9"/>
      <name val="Arial"/>
      <family val="2"/>
    </font>
    <font>
      <u/>
      <sz val="9"/>
      <name val="Arial"/>
      <family val="2"/>
    </font>
    <font>
      <sz val="9"/>
      <color rgb="FF000000"/>
      <name val="Arial"/>
      <family val="2"/>
    </font>
    <font>
      <vertAlign val="superscript"/>
      <sz val="9"/>
      <color rgb="FF000000"/>
      <name val="Arial"/>
      <family val="2"/>
    </font>
    <font>
      <b/>
      <sz val="11"/>
      <color theme="1"/>
      <name val="Calibri"/>
      <family val="2"/>
      <scheme val="minor"/>
    </font>
    <font>
      <b/>
      <sz val="11"/>
      <color rgb="FFFF0000"/>
      <name val="Calibri"/>
      <family val="2"/>
      <scheme val="minor"/>
    </font>
    <font>
      <sz val="10"/>
      <name val="Arial"/>
      <family val="2"/>
    </font>
    <font>
      <sz val="11"/>
      <color rgb="FF333333"/>
      <name val="Arial"/>
      <family val="2"/>
    </font>
    <font>
      <sz val="10"/>
      <color rgb="FF000000"/>
      <name val="Tahoma"/>
      <family val="2"/>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24" fillId="0" borderId="0" applyFont="0" applyFill="0" applyBorder="0" applyAlignment="0" applyProtection="0"/>
  </cellStyleXfs>
  <cellXfs count="338">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3" fontId="2" fillId="0" borderId="1" xfId="0" applyNumberFormat="1" applyFont="1" applyBorder="1" applyAlignment="1">
      <alignment horizontal="center"/>
    </xf>
    <xf numFmtId="3" fontId="2" fillId="0" borderId="0" xfId="0" applyNumberFormat="1" applyFont="1" applyAlignment="1">
      <alignment horizontal="center"/>
    </xf>
    <xf numFmtId="3" fontId="2" fillId="0" borderId="0" xfId="0" applyNumberFormat="1" applyFont="1" applyAlignment="1">
      <alignment horizontal="right"/>
    </xf>
    <xf numFmtId="165" fontId="2" fillId="0" borderId="0" xfId="0" applyNumberFormat="1" applyFont="1" applyAlignment="1">
      <alignment horizontal="right"/>
    </xf>
    <xf numFmtId="0" fontId="6" fillId="0" borderId="0" xfId="0" applyFont="1"/>
    <xf numFmtId="0" fontId="2"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5" fontId="2"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left" vertical="center" indent="5"/>
      <protection locked="0"/>
    </xf>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2" fillId="0" borderId="0" xfId="0" applyFont="1" applyAlignment="1">
      <alignment horizontal="left" vertical="center" wrapText="1" indent="15"/>
    </xf>
    <xf numFmtId="0" fontId="3" fillId="0" borderId="5"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1" fontId="2" fillId="0" borderId="0" xfId="0" applyNumberFormat="1" applyFont="1" applyAlignment="1">
      <alignment horizontal="center" vertical="center"/>
    </xf>
    <xf numFmtId="3" fontId="2" fillId="0" borderId="0" xfId="0" applyNumberFormat="1" applyFont="1" applyAlignment="1">
      <alignment horizontal="center" vertical="center"/>
    </xf>
    <xf numFmtId="1" fontId="2" fillId="0" borderId="0" xfId="0" applyNumberFormat="1"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wrapText="1" indent="6"/>
    </xf>
    <xf numFmtId="3" fontId="9" fillId="0" borderId="0" xfId="0" applyNumberFormat="1" applyFont="1" applyAlignment="1">
      <alignment horizontal="center" vertical="center" wrapText="1"/>
    </xf>
    <xf numFmtId="3" fontId="2" fillId="0" borderId="0" xfId="0" applyNumberFormat="1" applyFont="1" applyAlignment="1">
      <alignment vertical="center"/>
    </xf>
    <xf numFmtId="3" fontId="9" fillId="0" borderId="0" xfId="0" applyNumberFormat="1" applyFont="1" applyAlignment="1">
      <alignment horizontal="right" vertical="center"/>
    </xf>
    <xf numFmtId="1" fontId="9" fillId="0" borderId="0" xfId="0" applyNumberFormat="1" applyFont="1" applyAlignment="1">
      <alignment horizontal="center" vertical="center"/>
    </xf>
    <xf numFmtId="0" fontId="2" fillId="0" borderId="0" xfId="0" applyFont="1" applyAlignment="1">
      <alignment horizontal="right" vertical="center" wrapText="1"/>
    </xf>
    <xf numFmtId="166" fontId="2" fillId="0" borderId="0" xfId="0" applyNumberFormat="1" applyFont="1" applyAlignment="1">
      <alignment horizontal="right" vertical="center"/>
    </xf>
    <xf numFmtId="1" fontId="2" fillId="0" borderId="0" xfId="0" applyNumberFormat="1" applyFont="1" applyAlignment="1">
      <alignment horizontal="left" vertical="center" indent="4"/>
    </xf>
    <xf numFmtId="1" fontId="2" fillId="0" borderId="0" xfId="0" applyNumberFormat="1" applyFont="1" applyAlignment="1">
      <alignment horizontal="left" vertical="center" indent="5"/>
    </xf>
    <xf numFmtId="0" fontId="11" fillId="0" borderId="0" xfId="0" applyFont="1" applyAlignment="1">
      <alignment horizontal="right" vertical="center" wrapText="1"/>
    </xf>
    <xf numFmtId="1" fontId="9" fillId="0" borderId="0" xfId="0" applyNumberFormat="1" applyFont="1" applyAlignment="1">
      <alignment horizontal="left" vertical="center" indent="4"/>
    </xf>
    <xf numFmtId="0" fontId="2" fillId="0" borderId="0" xfId="0" applyFont="1" applyAlignment="1">
      <alignment horizontal="left" vertical="center" wrapText="1" indent="2"/>
    </xf>
    <xf numFmtId="0" fontId="3"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 fontId="2" fillId="0" borderId="10" xfId="0" applyNumberFormat="1" applyFont="1" applyBorder="1" applyAlignment="1">
      <alignment horizontal="center" vertical="center"/>
    </xf>
    <xf numFmtId="3" fontId="2" fillId="0" borderId="1" xfId="0" applyNumberFormat="1" applyFont="1" applyBorder="1" applyAlignment="1">
      <alignment horizontal="center" vertical="center"/>
    </xf>
    <xf numFmtId="167" fontId="2" fillId="0" borderId="5" xfId="0" applyNumberFormat="1" applyFont="1" applyBorder="1" applyAlignment="1">
      <alignment horizontal="center" vertical="center"/>
    </xf>
    <xf numFmtId="3" fontId="2" fillId="0" borderId="1" xfId="0" applyNumberFormat="1" applyFont="1" applyBorder="1" applyAlignment="1">
      <alignment vertical="center"/>
    </xf>
    <xf numFmtId="167" fontId="2" fillId="0" borderId="5"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2" xfId="0" applyFont="1" applyBorder="1" applyAlignment="1">
      <alignment horizontal="lef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3" fontId="2" fillId="0" borderId="5"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0" xfId="0" applyFont="1" applyBorder="1" applyAlignment="1">
      <alignment horizontal="center" vertical="center" wrapText="1"/>
    </xf>
    <xf numFmtId="3" fontId="2" fillId="0" borderId="0" xfId="0" applyNumberFormat="1" applyFont="1" applyAlignment="1">
      <alignment horizontal="center" vertical="center" wrapText="1"/>
    </xf>
    <xf numFmtId="3" fontId="2" fillId="0" borderId="3" xfId="0" applyNumberFormat="1" applyFont="1" applyBorder="1" applyAlignment="1">
      <alignment horizontal="center" vertical="center"/>
    </xf>
    <xf numFmtId="1" fontId="2" fillId="0" borderId="3" xfId="0" applyNumberFormat="1" applyFont="1" applyBorder="1" applyAlignment="1">
      <alignment horizontal="center" vertical="center"/>
    </xf>
    <xf numFmtId="167" fontId="2" fillId="0" borderId="0" xfId="0" applyNumberFormat="1" applyFont="1" applyAlignment="1">
      <alignment horizontal="center" vertical="center"/>
    </xf>
    <xf numFmtId="0" fontId="6" fillId="0" borderId="0" xfId="0" applyFont="1" applyAlignment="1">
      <alignment horizontal="left" wrapText="1"/>
    </xf>
    <xf numFmtId="0" fontId="7" fillId="0" borderId="0" xfId="0" applyFont="1" applyAlignment="1">
      <alignment horizontal="left" wrapText="1"/>
    </xf>
    <xf numFmtId="0" fontId="0" fillId="0" borderId="4" xfId="0" applyBorder="1"/>
    <xf numFmtId="0" fontId="0" fillId="0" borderId="13" xfId="0" applyBorder="1"/>
    <xf numFmtId="0" fontId="3" fillId="0" borderId="1" xfId="0"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3" fontId="2" fillId="0" borderId="3" xfId="0" applyNumberFormat="1" applyFont="1" applyBorder="1" applyAlignment="1">
      <alignment horizontal="center"/>
    </xf>
    <xf numFmtId="0" fontId="2" fillId="0" borderId="5" xfId="0" applyFont="1" applyBorder="1" applyAlignment="1">
      <alignment horizontal="center"/>
    </xf>
    <xf numFmtId="0" fontId="3" fillId="0" borderId="0" xfId="0" applyFont="1"/>
    <xf numFmtId="0" fontId="2" fillId="0" borderId="10" xfId="0" applyFont="1" applyBorder="1"/>
    <xf numFmtId="0" fontId="2" fillId="0" borderId="0" xfId="0" applyFont="1" applyAlignment="1">
      <alignment horizontal="left"/>
    </xf>
    <xf numFmtId="3" fontId="2" fillId="0" borderId="10" xfId="0" applyNumberFormat="1" applyFont="1" applyBorder="1" applyAlignment="1">
      <alignment horizontal="center"/>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1" fontId="2" fillId="0" borderId="10" xfId="0" applyNumberFormat="1" applyFont="1" applyBorder="1" applyAlignment="1" applyProtection="1">
      <alignment horizontal="center" vertical="center"/>
      <protection locked="0"/>
    </xf>
    <xf numFmtId="0" fontId="2" fillId="0" borderId="10" xfId="0" applyFont="1" applyBorder="1" applyAlignment="1">
      <alignment vertical="center" wrapText="1"/>
    </xf>
    <xf numFmtId="0" fontId="2" fillId="0" borderId="5" xfId="0" applyFont="1" applyBorder="1" applyAlignment="1">
      <alignment horizontal="left" vertical="center" wrapText="1" indent="15"/>
    </xf>
    <xf numFmtId="0" fontId="3" fillId="0" borderId="5" xfId="0"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0" fillId="0" borderId="14" xfId="0" applyBorder="1"/>
    <xf numFmtId="0" fontId="0" fillId="0" borderId="10" xfId="0" applyBorder="1"/>
    <xf numFmtId="0" fontId="13" fillId="0" borderId="10" xfId="0" applyFont="1" applyBorder="1"/>
    <xf numFmtId="0" fontId="13" fillId="0" borderId="10" xfId="0" applyFont="1" applyBorder="1" applyAlignment="1">
      <alignment horizontal="left"/>
    </xf>
    <xf numFmtId="0" fontId="0" fillId="0" borderId="10" xfId="0" applyBorder="1" applyAlignment="1">
      <alignment horizontal="left"/>
    </xf>
    <xf numFmtId="0" fontId="13" fillId="0" borderId="14" xfId="0" applyFont="1" applyBorder="1" applyAlignment="1">
      <alignment horizontal="left"/>
    </xf>
    <xf numFmtId="0" fontId="0" fillId="0" borderId="14" xfId="0" applyBorder="1" applyAlignment="1">
      <alignment horizontal="left"/>
    </xf>
    <xf numFmtId="0" fontId="12" fillId="0" borderId="6" xfId="0" applyFont="1" applyBorder="1"/>
    <xf numFmtId="0" fontId="0" fillId="0" borderId="6" xfId="0" applyBorder="1"/>
    <xf numFmtId="0" fontId="0" fillId="0" borderId="7" xfId="0" applyBorder="1"/>
    <xf numFmtId="0" fontId="0" fillId="0" borderId="9" xfId="0" applyBorder="1"/>
    <xf numFmtId="0" fontId="12"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1" xfId="0" applyFont="1" applyBorder="1" applyAlignment="1">
      <alignment horizontal="left" vertical="center" wrapText="1" indent="4"/>
    </xf>
    <xf numFmtId="0" fontId="2" fillId="0" borderId="15" xfId="0" applyFont="1" applyBorder="1" applyAlignment="1">
      <alignment horizontal="left" vertical="center" wrapText="1" indent="4"/>
    </xf>
    <xf numFmtId="0" fontId="2" fillId="0" borderId="1" xfId="0" applyFont="1" applyBorder="1" applyAlignment="1">
      <alignment horizontal="center" vertical="center"/>
    </xf>
    <xf numFmtId="0" fontId="2" fillId="0" borderId="5" xfId="0" applyFont="1" applyBorder="1" applyAlignment="1">
      <alignment horizontal="left"/>
    </xf>
    <xf numFmtId="3" fontId="2" fillId="0" borderId="2" xfId="0" applyNumberFormat="1" applyFont="1" applyBorder="1" applyAlignment="1">
      <alignment horizontal="center"/>
    </xf>
    <xf numFmtId="0" fontId="16" fillId="0" borderId="10" xfId="0" applyFont="1" applyBorder="1"/>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Font="1" applyAlignment="1">
      <alignment horizontal="left"/>
    </xf>
    <xf numFmtId="0" fontId="17" fillId="0" borderId="0" xfId="0" applyFont="1"/>
    <xf numFmtId="0" fontId="17" fillId="0" borderId="0" xfId="0" applyFont="1" applyAlignment="1">
      <alignment vertical="center"/>
    </xf>
    <xf numFmtId="0" fontId="17" fillId="0" borderId="0" xfId="0" applyFont="1" applyAlignment="1">
      <alignment vertical="center" wrapText="1"/>
    </xf>
    <xf numFmtId="168" fontId="2" fillId="0" borderId="0" xfId="0" applyNumberFormat="1" applyFont="1" applyAlignment="1">
      <alignment horizontal="center" vertical="center"/>
    </xf>
    <xf numFmtId="0" fontId="2" fillId="0" borderId="0" xfId="0" applyFont="1" applyAlignment="1">
      <alignment horizontal="left" vertical="center" indent="4"/>
    </xf>
    <xf numFmtId="0" fontId="6" fillId="0" borderId="0" xfId="0" applyFont="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left" vertical="center" indent="4"/>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indent="4"/>
    </xf>
    <xf numFmtId="0" fontId="6" fillId="0" borderId="0" xfId="0" applyFont="1" applyAlignment="1">
      <alignment horizontal="left" vertical="center" indent="8"/>
    </xf>
    <xf numFmtId="0" fontId="5" fillId="0" borderId="0" xfId="0" applyFont="1" applyAlignment="1">
      <alignment vertical="center" wrapText="1"/>
    </xf>
    <xf numFmtId="0" fontId="18"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center" vertical="center"/>
    </xf>
    <xf numFmtId="0" fontId="5" fillId="0" borderId="0" xfId="0" applyFont="1" applyAlignment="1">
      <alignment horizontal="left" vertical="top" wrapText="1" indent="4"/>
    </xf>
    <xf numFmtId="3" fontId="2" fillId="0" borderId="5" xfId="0" quotePrefix="1" applyNumberFormat="1" applyFont="1" applyBorder="1" applyAlignment="1">
      <alignment horizontal="center" vertical="center" wrapText="1"/>
    </xf>
    <xf numFmtId="0" fontId="14" fillId="0" borderId="15" xfId="0" applyFont="1" applyBorder="1" applyAlignment="1">
      <alignment horizontal="left" vertical="center"/>
    </xf>
    <xf numFmtId="0" fontId="2" fillId="0" borderId="1" xfId="0" applyFont="1" applyBorder="1" applyAlignment="1">
      <alignment horizontal="left"/>
    </xf>
    <xf numFmtId="0" fontId="6" fillId="0" borderId="0" xfId="0" applyFont="1" applyAlignment="1">
      <alignment horizontal="left"/>
    </xf>
    <xf numFmtId="0" fontId="0" fillId="0" borderId="1" xfId="0" applyBorder="1"/>
    <xf numFmtId="0" fontId="0" fillId="0" borderId="5" xfId="0" applyBorder="1"/>
    <xf numFmtId="0" fontId="0" fillId="0" borderId="3" xfId="0" applyBorder="1"/>
    <xf numFmtId="0" fontId="5" fillId="0" borderId="0" xfId="0" applyFont="1" applyAlignment="1">
      <alignment vertical="justify" wrapText="1"/>
    </xf>
    <xf numFmtId="0" fontId="7" fillId="0" borderId="0" xfId="0" applyFont="1" applyAlignment="1">
      <alignment horizontal="right" vertical="justify" wrapText="1"/>
    </xf>
    <xf numFmtId="0" fontId="5" fillId="0" borderId="0" xfId="0" applyFont="1" applyAlignment="1">
      <alignment horizontal="right" vertical="justify" wrapText="1"/>
    </xf>
    <xf numFmtId="0" fontId="6" fillId="0" borderId="0" xfId="0" quotePrefix="1" applyFont="1" applyAlignment="1">
      <alignment horizontal="right" vertical="center" wrapText="1"/>
    </xf>
    <xf numFmtId="0" fontId="6" fillId="0" borderId="0" xfId="0" applyFont="1" applyAlignment="1">
      <alignment horizontal="center"/>
    </xf>
    <xf numFmtId="0" fontId="2" fillId="0" borderId="0" xfId="0" applyFont="1" applyAlignment="1">
      <alignment horizontal="right"/>
    </xf>
    <xf numFmtId="0" fontId="2" fillId="0" borderId="1" xfId="0" applyFont="1" applyBorder="1" applyAlignment="1">
      <alignment horizontal="center" vertical="center" wrapText="1"/>
    </xf>
    <xf numFmtId="1" fontId="2" fillId="0" borderId="0" xfId="0" quotePrefix="1" applyNumberFormat="1" applyFont="1" applyAlignment="1">
      <alignment horizontal="center" vertical="center"/>
    </xf>
    <xf numFmtId="169" fontId="2" fillId="0" borderId="5" xfId="1" quotePrefix="1" applyNumberFormat="1" applyFont="1" applyFill="1" applyBorder="1" applyAlignment="1">
      <alignment horizontal="center" vertical="center"/>
    </xf>
    <xf numFmtId="169" fontId="2" fillId="0" borderId="5" xfId="1" applyNumberFormat="1" applyFont="1" applyFill="1" applyBorder="1" applyAlignment="1">
      <alignment horizontal="center" vertical="center"/>
    </xf>
    <xf numFmtId="169" fontId="2" fillId="0" borderId="5"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indent="4"/>
    </xf>
    <xf numFmtId="0" fontId="3" fillId="0" borderId="1" xfId="0" applyFont="1" applyBorder="1" applyAlignment="1">
      <alignment horizontal="left" vertical="center" wrapText="1" indent="4"/>
    </xf>
    <xf numFmtId="0" fontId="2" fillId="0" borderId="4" xfId="0" applyFont="1" applyBorder="1" applyAlignment="1">
      <alignment horizontal="left" vertical="center" wrapText="1" indent="4"/>
    </xf>
    <xf numFmtId="0" fontId="2" fillId="0" borderId="13" xfId="0" applyFont="1" applyBorder="1" applyAlignment="1">
      <alignment horizontal="left" vertical="center" wrapText="1" indent="4"/>
    </xf>
    <xf numFmtId="164" fontId="2" fillId="0" borderId="5" xfId="1" applyNumberFormat="1" applyFont="1" applyFill="1" applyBorder="1" applyAlignment="1">
      <alignment horizontal="center" vertical="center"/>
    </xf>
    <xf numFmtId="0" fontId="3" fillId="0" borderId="1" xfId="0" applyFont="1" applyBorder="1" applyAlignment="1">
      <alignment horizontal="center" wrapText="1"/>
    </xf>
    <xf numFmtId="0" fontId="3" fillId="0" borderId="15" xfId="0" applyFont="1" applyBorder="1" applyAlignment="1">
      <alignment horizontal="left" vertical="center" wrapText="1" indent="4"/>
    </xf>
    <xf numFmtId="3" fontId="2" fillId="0" borderId="13" xfId="0" applyNumberFormat="1" applyFont="1" applyBorder="1" applyAlignment="1">
      <alignment horizontal="left" vertical="center" wrapText="1" indent="4"/>
    </xf>
    <xf numFmtId="3" fontId="3" fillId="0" borderId="5"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164" fontId="2" fillId="0" borderId="5" xfId="1" quotePrefix="1" applyNumberFormat="1" applyFont="1" applyFill="1" applyBorder="1" applyAlignment="1">
      <alignment horizontal="center" vertical="center"/>
    </xf>
    <xf numFmtId="0" fontId="3" fillId="0" borderId="2" xfId="0" applyFont="1" applyBorder="1" applyAlignment="1">
      <alignment horizontal="center" vertical="center" wrapText="1"/>
    </xf>
    <xf numFmtId="1" fontId="2" fillId="0" borderId="5" xfId="0" applyNumberFormat="1" applyFont="1" applyBorder="1" applyAlignment="1">
      <alignment horizontal="center" vertical="center"/>
    </xf>
    <xf numFmtId="0" fontId="2" fillId="0" borderId="5" xfId="0" applyFont="1" applyBorder="1" applyAlignment="1">
      <alignment horizontal="center" vertical="center"/>
    </xf>
    <xf numFmtId="3" fontId="2" fillId="0" borderId="0" xfId="0" applyNumberFormat="1" applyFont="1" applyAlignment="1">
      <alignment horizontal="left" vertical="center" wrapText="1" indent="2"/>
    </xf>
    <xf numFmtId="3" fontId="2" fillId="0" borderId="0" xfId="0" applyNumberFormat="1" applyFont="1" applyAlignment="1">
      <alignment horizontal="left" vertical="center" wrapText="1" indent="4"/>
    </xf>
    <xf numFmtId="3" fontId="3" fillId="0" borderId="0" xfId="0" applyNumberFormat="1" applyFont="1" applyAlignment="1">
      <alignment horizontal="center" vertical="center" wrapText="1"/>
    </xf>
    <xf numFmtId="3" fontId="2" fillId="0" borderId="1" xfId="0" quotePrefix="1" applyNumberFormat="1" applyFont="1" applyBorder="1" applyAlignment="1">
      <alignment horizontal="center" vertical="center" wrapText="1"/>
    </xf>
    <xf numFmtId="0" fontId="2" fillId="0" borderId="2" xfId="0" applyFont="1" applyBorder="1" applyAlignment="1">
      <alignment horizontal="left" vertical="center" wrapText="1" indent="4"/>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3" fontId="3" fillId="0" borderId="3" xfId="0" applyNumberFormat="1" applyFont="1" applyBorder="1" applyAlignment="1">
      <alignment vertical="center" wrapText="1"/>
    </xf>
    <xf numFmtId="3" fontId="3" fillId="0" borderId="11" xfId="0" applyNumberFormat="1" applyFont="1" applyBorder="1" applyAlignment="1">
      <alignment vertical="center" wrapText="1"/>
    </xf>
    <xf numFmtId="164" fontId="2" fillId="0" borderId="0" xfId="1" applyNumberFormat="1" applyFont="1" applyFill="1" applyBorder="1" applyAlignment="1">
      <alignment horizontal="center" vertical="center"/>
    </xf>
    <xf numFmtId="0" fontId="6" fillId="0" borderId="0" xfId="0" applyFont="1" applyAlignment="1">
      <alignment wrapText="1"/>
    </xf>
    <xf numFmtId="164" fontId="2" fillId="0" borderId="0" xfId="1" quotePrefix="1" applyNumberFormat="1" applyFont="1" applyFill="1" applyBorder="1" applyAlignment="1">
      <alignment horizontal="center" vertical="center"/>
    </xf>
    <xf numFmtId="3" fontId="3" fillId="0" borderId="3" xfId="0" applyNumberFormat="1" applyFont="1" applyBorder="1" applyAlignment="1">
      <alignment vertical="center"/>
    </xf>
    <xf numFmtId="1" fontId="1" fillId="0" borderId="3" xfId="0" applyNumberFormat="1" applyFont="1" applyBorder="1" applyAlignment="1">
      <alignment horizontal="center" vertical="center"/>
    </xf>
    <xf numFmtId="0" fontId="1" fillId="0" borderId="10" xfId="0" applyFont="1" applyBorder="1"/>
    <xf numFmtId="0" fontId="1" fillId="0" borderId="10" xfId="0" applyFont="1" applyBorder="1" applyAlignment="1">
      <alignment horizontal="left"/>
    </xf>
    <xf numFmtId="0" fontId="19" fillId="0" borderId="0" xfId="0" applyFont="1" applyAlignment="1">
      <alignment vertical="center"/>
    </xf>
    <xf numFmtId="0" fontId="1" fillId="0" borderId="1" xfId="0" applyFont="1" applyBorder="1" applyAlignment="1">
      <alignment horizontal="left"/>
    </xf>
    <xf numFmtId="0" fontId="1" fillId="0" borderId="5" xfId="0" applyFont="1" applyBorder="1" applyAlignment="1">
      <alignment horizontal="left"/>
    </xf>
    <xf numFmtId="2" fontId="1" fillId="0" borderId="0" xfId="0" applyNumberFormat="1" applyFont="1" applyAlignment="1">
      <alignment horizontal="center"/>
    </xf>
    <xf numFmtId="3" fontId="1" fillId="0" borderId="5" xfId="0" quotePrefix="1" applyNumberFormat="1" applyFont="1" applyBorder="1" applyAlignment="1">
      <alignment horizontal="center"/>
    </xf>
    <xf numFmtId="0" fontId="1" fillId="0" borderId="0" xfId="0" applyFont="1" applyAlignment="1">
      <alignment vertical="center" wrapText="1"/>
    </xf>
    <xf numFmtId="1" fontId="1" fillId="0" borderId="0" xfId="0" applyNumberFormat="1" applyFont="1" applyAlignment="1">
      <alignment horizontal="center" vertical="center"/>
    </xf>
    <xf numFmtId="0" fontId="0" fillId="0" borderId="0" xfId="0" applyAlignment="1">
      <alignment wrapText="1"/>
    </xf>
    <xf numFmtId="0" fontId="0" fillId="0" borderId="15" xfId="0" applyBorder="1"/>
    <xf numFmtId="0" fontId="1" fillId="0" borderId="4" xfId="0" applyFont="1" applyBorder="1"/>
    <xf numFmtId="0" fontId="1" fillId="0" borderId="1" xfId="0" applyFont="1" applyBorder="1"/>
    <xf numFmtId="0" fontId="1" fillId="0" borderId="0" xfId="0" applyFont="1"/>
    <xf numFmtId="0" fontId="1" fillId="0" borderId="5" xfId="0" applyFont="1" applyBorder="1"/>
    <xf numFmtId="0" fontId="1" fillId="0" borderId="1" xfId="0" applyFont="1" applyBorder="1" applyAlignment="1">
      <alignment horizontal="center"/>
    </xf>
    <xf numFmtId="3" fontId="1" fillId="0" borderId="1" xfId="0" applyNumberFormat="1" applyFont="1" applyBorder="1" applyAlignment="1">
      <alignment horizontal="center"/>
    </xf>
    <xf numFmtId="3" fontId="1" fillId="0" borderId="0" xfId="0" applyNumberFormat="1" applyFont="1" applyAlignment="1">
      <alignment horizontal="center"/>
    </xf>
    <xf numFmtId="3" fontId="1" fillId="0" borderId="5" xfId="0" applyNumberFormat="1" applyFont="1" applyBorder="1" applyAlignment="1">
      <alignment horizontal="center"/>
    </xf>
    <xf numFmtId="0" fontId="1" fillId="0" borderId="10" xfId="0" applyFont="1" applyBorder="1" applyAlignment="1">
      <alignment horizontal="center"/>
    </xf>
    <xf numFmtId="0" fontId="1" fillId="0" borderId="0" xfId="0" applyFont="1" applyAlignment="1">
      <alignment horizontal="center"/>
    </xf>
    <xf numFmtId="3" fontId="1" fillId="0" borderId="3" xfId="0" applyNumberFormat="1" applyFont="1" applyBorder="1" applyAlignment="1">
      <alignment horizontal="center"/>
    </xf>
    <xf numFmtId="0" fontId="5" fillId="0" borderId="0" xfId="0" applyFont="1" applyAlignment="1">
      <alignment vertical="top" wrapText="1"/>
    </xf>
    <xf numFmtId="0" fontId="20" fillId="0" borderId="0" xfId="0" applyFont="1" applyAlignment="1">
      <alignment wrapText="1"/>
    </xf>
    <xf numFmtId="0" fontId="1" fillId="0" borderId="0" xfId="0" applyFont="1" applyAlignment="1">
      <alignment wrapText="1"/>
    </xf>
    <xf numFmtId="0" fontId="20" fillId="0" borderId="0" xfId="0" applyFont="1" applyAlignment="1">
      <alignment horizontal="left" wrapText="1"/>
    </xf>
    <xf numFmtId="0" fontId="2" fillId="0" borderId="10" xfId="0" applyFont="1" applyBorder="1" applyAlignment="1">
      <alignment horizontal="left"/>
    </xf>
    <xf numFmtId="0" fontId="1" fillId="0" borderId="0" xfId="0" applyFont="1" applyAlignment="1">
      <alignment horizontal="left"/>
    </xf>
    <xf numFmtId="1" fontId="2" fillId="0" borderId="3" xfId="0" applyNumberFormat="1" applyFont="1" applyBorder="1" applyAlignment="1">
      <alignment horizontal="center" vertical="center" wrapText="1"/>
    </xf>
    <xf numFmtId="1" fontId="0" fillId="0" borderId="3" xfId="0" applyNumberFormat="1" applyBorder="1" applyAlignment="1">
      <alignment horizontal="center" vertical="center"/>
    </xf>
    <xf numFmtId="0" fontId="1" fillId="0" borderId="0" xfId="0" quotePrefix="1" applyFont="1" applyAlignment="1">
      <alignment horizontal="center"/>
    </xf>
    <xf numFmtId="1" fontId="0" fillId="0" borderId="0" xfId="0" applyNumberFormat="1" applyAlignment="1">
      <alignment horizontal="center" vertical="center"/>
    </xf>
    <xf numFmtId="164" fontId="0" fillId="0" borderId="0" xfId="0" applyNumberFormat="1" applyAlignment="1">
      <alignment horizontal="center" vertical="center"/>
    </xf>
    <xf numFmtId="3" fontId="2" fillId="0" borderId="3" xfId="0" applyNumberFormat="1" applyFont="1" applyBorder="1" applyAlignment="1">
      <alignment horizontal="center" vertical="center" wrapText="1"/>
    </xf>
    <xf numFmtId="3" fontId="2" fillId="0" borderId="11" xfId="0" applyNumberFormat="1" applyFont="1" applyBorder="1" applyAlignment="1">
      <alignment horizontal="center" vertical="center"/>
    </xf>
    <xf numFmtId="0" fontId="5" fillId="0" borderId="0" xfId="0" applyFont="1" applyAlignment="1">
      <alignment horizontal="left" vertical="top" wrapText="1"/>
    </xf>
    <xf numFmtId="3" fontId="1" fillId="0" borderId="10" xfId="0" applyNumberFormat="1" applyFont="1" applyBorder="1" applyAlignment="1">
      <alignment horizontal="center"/>
    </xf>
    <xf numFmtId="164" fontId="0" fillId="0" borderId="5" xfId="0" applyNumberFormat="1" applyBorder="1" applyAlignment="1">
      <alignment horizontal="center" vertical="center"/>
    </xf>
    <xf numFmtId="3" fontId="5" fillId="0" borderId="0" xfId="0" applyNumberFormat="1" applyFont="1" applyAlignment="1" applyProtection="1">
      <alignment horizontal="left" vertical="center" wrapText="1"/>
      <protection locked="0"/>
    </xf>
    <xf numFmtId="3" fontId="2" fillId="0" borderId="2" xfId="0" applyNumberFormat="1" applyFont="1" applyBorder="1" applyAlignment="1">
      <alignment horizontal="center" vertical="center"/>
    </xf>
    <xf numFmtId="167" fontId="2" fillId="0" borderId="11" xfId="0" applyNumberFormat="1" applyFont="1" applyBorder="1" applyAlignment="1">
      <alignment horizontal="center" vertical="center"/>
    </xf>
    <xf numFmtId="0" fontId="6" fillId="0" borderId="1" xfId="0" applyFont="1" applyBorder="1"/>
    <xf numFmtId="3" fontId="2" fillId="0" borderId="2"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 fillId="0" borderId="5" xfId="0" quotePrefix="1" applyFont="1" applyBorder="1" applyAlignment="1">
      <alignment horizontal="center"/>
    </xf>
    <xf numFmtId="0" fontId="2" fillId="0" borderId="3" xfId="0" applyFont="1" applyBorder="1" applyAlignment="1">
      <alignment horizontal="center" vertical="center"/>
    </xf>
    <xf numFmtId="3" fontId="2" fillId="0" borderId="3" xfId="0" applyNumberFormat="1" applyFont="1" applyBorder="1" applyAlignment="1">
      <alignment vertical="center"/>
    </xf>
    <xf numFmtId="3" fontId="2" fillId="0" borderId="0" xfId="0" applyNumberFormat="1" applyFont="1" applyAlignment="1">
      <alignment horizontal="right" wrapText="1"/>
    </xf>
    <xf numFmtId="164" fontId="0" fillId="0" borderId="11" xfId="0" applyNumberFormat="1" applyBorder="1" applyAlignment="1">
      <alignment horizontal="center" vertical="center"/>
    </xf>
    <xf numFmtId="3" fontId="0" fillId="0" borderId="0" xfId="0" applyNumberFormat="1"/>
    <xf numFmtId="3" fontId="12" fillId="0" borderId="0" xfId="0" applyNumberFormat="1" applyFont="1" applyAlignment="1">
      <alignment horizontal="center"/>
    </xf>
    <xf numFmtId="0" fontId="23" fillId="0" borderId="0" xfId="0" applyFont="1"/>
    <xf numFmtId="0" fontId="22" fillId="0" borderId="0" xfId="0" applyFont="1"/>
    <xf numFmtId="0" fontId="1" fillId="0" borderId="5" xfId="0" quotePrefix="1" applyFont="1" applyBorder="1" applyAlignment="1" applyProtection="1">
      <alignment horizontal="center" vertical="center"/>
      <protection locked="0"/>
    </xf>
    <xf numFmtId="0" fontId="6" fillId="0" borderId="0" xfId="0" applyFont="1" applyAlignment="1">
      <alignment horizontal="center" wrapText="1"/>
    </xf>
    <xf numFmtId="0" fontId="0" fillId="0" borderId="0" xfId="0" applyAlignment="1">
      <alignment horizontal="center" wrapText="1"/>
    </xf>
    <xf numFmtId="3" fontId="0" fillId="0" borderId="0" xfId="0" applyNumberFormat="1" applyAlignment="1">
      <alignment horizontal="center" wrapText="1"/>
    </xf>
    <xf numFmtId="3" fontId="0" fillId="0" borderId="1" xfId="0" applyNumberFormat="1" applyBorder="1" applyAlignment="1">
      <alignment horizontal="center" wrapText="1"/>
    </xf>
    <xf numFmtId="0" fontId="6" fillId="0" borderId="5" xfId="0" applyFont="1" applyBorder="1" applyAlignment="1">
      <alignment horizontal="center"/>
    </xf>
    <xf numFmtId="0" fontId="1" fillId="0" borderId="3" xfId="0" applyFont="1" applyBorder="1" applyAlignment="1">
      <alignment horizontal="center" wrapText="1"/>
    </xf>
    <xf numFmtId="0" fontId="6" fillId="0" borderId="11" xfId="0" quotePrefix="1" applyFont="1" applyBorder="1" applyAlignment="1">
      <alignment horizontal="center"/>
    </xf>
    <xf numFmtId="0" fontId="1" fillId="0" borderId="3" xfId="0" applyFont="1" applyBorder="1" applyAlignment="1">
      <alignment horizontal="left"/>
    </xf>
    <xf numFmtId="3" fontId="2" fillId="0" borderId="11" xfId="0" applyNumberFormat="1" applyFont="1" applyBorder="1" applyAlignment="1">
      <alignment horizontal="center"/>
    </xf>
    <xf numFmtId="170" fontId="2" fillId="0" borderId="0" xfId="2" applyNumberFormat="1" applyFont="1" applyAlignment="1">
      <alignment horizontal="center" vertical="center"/>
    </xf>
    <xf numFmtId="170" fontId="2" fillId="0" borderId="0" xfId="2" applyNumberFormat="1" applyFont="1" applyBorder="1" applyAlignment="1">
      <alignment horizontal="center" vertical="center"/>
    </xf>
    <xf numFmtId="170" fontId="2" fillId="0" borderId="3" xfId="2" applyNumberFormat="1" applyFont="1" applyBorder="1" applyAlignment="1">
      <alignment horizontal="center" vertical="center"/>
    </xf>
    <xf numFmtId="3" fontId="1" fillId="0" borderId="0" xfId="0" applyNumberFormat="1" applyFont="1"/>
    <xf numFmtId="0" fontId="2" fillId="0" borderId="5" xfId="0" applyFont="1" applyBorder="1" applyAlignment="1">
      <alignment horizontal="center" vertical="center" wrapText="1"/>
    </xf>
    <xf numFmtId="0" fontId="1" fillId="0" borderId="0" xfId="0" applyFont="1" applyAlignment="1">
      <alignment horizontal="center" wrapText="1"/>
    </xf>
    <xf numFmtId="0" fontId="0" fillId="0" borderId="5" xfId="0" applyBorder="1" applyAlignment="1">
      <alignment horizontal="center" wrapText="1"/>
    </xf>
    <xf numFmtId="0" fontId="6" fillId="0" borderId="5" xfId="0" quotePrefix="1" applyFont="1" applyBorder="1" applyAlignment="1">
      <alignment horizontal="center"/>
    </xf>
    <xf numFmtId="0" fontId="0" fillId="0" borderId="11" xfId="0" applyBorder="1" applyAlignment="1">
      <alignment horizontal="center" wrapText="1"/>
    </xf>
    <xf numFmtId="0" fontId="1" fillId="0" borderId="11" xfId="0" quotePrefix="1" applyFont="1" applyBorder="1" applyAlignment="1" applyProtection="1">
      <alignment horizontal="center" vertical="center"/>
      <protection locked="0"/>
    </xf>
    <xf numFmtId="0" fontId="25" fillId="0" borderId="3" xfId="0" quotePrefix="1" applyFont="1" applyBorder="1" applyAlignment="1">
      <alignment horizontal="center"/>
    </xf>
    <xf numFmtId="165" fontId="13" fillId="0" borderId="14" xfId="0" quotePrefix="1" applyNumberFormat="1" applyFont="1" applyBorder="1" applyAlignment="1">
      <alignment horizontal="center" vertical="center"/>
    </xf>
    <xf numFmtId="0" fontId="26" fillId="0" borderId="0" xfId="0" applyFont="1" applyAlignment="1">
      <alignment horizontal="right" vertical="center" wrapText="1"/>
    </xf>
    <xf numFmtId="3" fontId="0" fillId="0" borderId="2" xfId="0" applyNumberFormat="1" applyBorder="1" applyAlignment="1">
      <alignment horizontal="center" wrapText="1"/>
    </xf>
    <xf numFmtId="3" fontId="0" fillId="0" borderId="3" xfId="0" applyNumberFormat="1" applyBorder="1" applyAlignment="1">
      <alignment horizontal="center" wrapText="1"/>
    </xf>
    <xf numFmtId="164" fontId="2" fillId="0" borderId="11" xfId="1" quotePrefix="1" applyNumberFormat="1" applyFont="1" applyFill="1" applyBorder="1" applyAlignment="1">
      <alignment horizontal="center" vertical="center"/>
    </xf>
    <xf numFmtId="3" fontId="1" fillId="0" borderId="11" xfId="0" quotePrefix="1" applyNumberFormat="1" applyFont="1" applyBorder="1" applyAlignment="1">
      <alignment horizontal="center" vertical="center" wrapText="1"/>
    </xf>
    <xf numFmtId="1" fontId="2" fillId="0" borderId="2" xfId="0" applyNumberFormat="1" applyFont="1" applyBorder="1" applyAlignment="1">
      <alignment horizontal="center" vertical="center"/>
    </xf>
    <xf numFmtId="3" fontId="12" fillId="0" borderId="0" xfId="0" applyNumberFormat="1" applyFont="1" applyAlignment="1">
      <alignment horizontal="center"/>
    </xf>
    <xf numFmtId="3" fontId="3" fillId="0" borderId="0" xfId="0" applyNumberFormat="1" applyFont="1" applyAlignment="1">
      <alignment horizontal="center"/>
    </xf>
    <xf numFmtId="0" fontId="14" fillId="0" borderId="15"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0" xfId="0" applyFont="1" applyAlignment="1">
      <alignment horizontal="left" wrapText="1"/>
    </xf>
    <xf numFmtId="0" fontId="1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20" fillId="0" borderId="0" xfId="0" applyFont="1" applyAlignment="1">
      <alignment horizontal="left" wrapText="1"/>
    </xf>
    <xf numFmtId="0" fontId="6" fillId="0" borderId="0" xfId="0" applyFont="1" applyAlignment="1">
      <alignment horizontal="left" wrapText="1"/>
    </xf>
    <xf numFmtId="0" fontId="0" fillId="0" borderId="0" xfId="0" applyAlignment="1">
      <alignment horizontal="left" wrapText="1"/>
    </xf>
    <xf numFmtId="0" fontId="6" fillId="0" borderId="0" xfId="0" applyFont="1" applyAlignment="1">
      <alignment wrapText="1"/>
    </xf>
    <xf numFmtId="0" fontId="0" fillId="0" borderId="0" xfId="0" applyAlignment="1">
      <alignment wrapText="1"/>
    </xf>
    <xf numFmtId="0" fontId="3" fillId="0" borderId="12" xfId="0" applyFont="1" applyBorder="1" applyAlignment="1">
      <alignment horizontal="center" wrapText="1"/>
    </xf>
    <xf numFmtId="0" fontId="3" fillId="0" borderId="14" xfId="0"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3" fillId="0" borderId="13" xfId="0" applyFont="1" applyBorder="1" applyAlignment="1">
      <alignment horizontal="center"/>
    </xf>
    <xf numFmtId="0" fontId="3" fillId="0" borderId="11" xfId="0" applyFont="1" applyBorder="1" applyAlignment="1">
      <alignment horizontal="center"/>
    </xf>
    <xf numFmtId="0" fontId="14" fillId="0" borderId="1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wrapText="1"/>
    </xf>
    <xf numFmtId="0" fontId="3"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9" fillId="0" borderId="0" xfId="0" applyFont="1" applyAlignment="1">
      <alignment horizontal="center" vertical="center" wrapText="1"/>
    </xf>
    <xf numFmtId="3" fontId="5" fillId="0" borderId="0" xfId="0" applyNumberFormat="1" applyFont="1" applyAlignment="1" applyProtection="1">
      <alignment horizontal="left" vertical="center" wrapText="1"/>
      <protection locked="0"/>
    </xf>
    <xf numFmtId="3" fontId="14" fillId="0" borderId="7" xfId="0" applyNumberFormat="1" applyFont="1" applyBorder="1" applyAlignment="1">
      <alignment horizontal="left" vertical="center" wrapText="1"/>
    </xf>
    <xf numFmtId="3" fontId="14" fillId="0" borderId="8" xfId="0" applyNumberFormat="1" applyFont="1" applyBorder="1" applyAlignment="1">
      <alignment horizontal="left" vertical="center" wrapText="1"/>
    </xf>
    <xf numFmtId="3" fontId="17" fillId="0" borderId="8" xfId="0" applyNumberFormat="1" applyFont="1" applyBorder="1" applyAlignment="1">
      <alignment horizontal="left" vertical="center" wrapText="1"/>
    </xf>
    <xf numFmtId="3" fontId="17" fillId="0" borderId="9" xfId="0" applyNumberFormat="1" applyFont="1" applyBorder="1" applyAlignment="1">
      <alignment horizontal="left" vertical="center" wrapText="1"/>
    </xf>
    <xf numFmtId="0" fontId="2" fillId="0" borderId="0" xfId="0" applyFont="1" applyAlignment="1">
      <alignment horizontal="left" vertical="center" wrapText="1" indent="4"/>
    </xf>
    <xf numFmtId="3" fontId="2" fillId="0" borderId="0" xfId="0" applyNumberFormat="1" applyFont="1" applyAlignment="1">
      <alignment horizontal="left" vertical="center" wrapText="1" indent="2"/>
    </xf>
    <xf numFmtId="3" fontId="5" fillId="0" borderId="0" xfId="0" applyNumberFormat="1" applyFont="1" applyAlignment="1" applyProtection="1">
      <alignment vertical="center" wrapText="1"/>
      <protection locked="0"/>
    </xf>
    <xf numFmtId="3" fontId="7" fillId="0" borderId="0" xfId="0" applyNumberFormat="1" applyFont="1" applyAlignment="1">
      <alignment horizontal="left" vertical="top" wrapText="1"/>
    </xf>
    <xf numFmtId="3" fontId="5" fillId="0" borderId="0" xfId="0" applyNumberFormat="1" applyFont="1" applyAlignment="1">
      <alignment horizontal="left" vertical="center" wrapText="1"/>
    </xf>
    <xf numFmtId="3" fontId="6" fillId="0" borderId="0" xfId="0" applyNumberFormat="1"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9" fillId="0" borderId="0" xfId="0" applyFont="1" applyAlignment="1">
      <alignment horizontal="left" vertical="center" wrapText="1"/>
    </xf>
    <xf numFmtId="2" fontId="13" fillId="0" borderId="0" xfId="0" applyNumberFormat="1" applyFont="1" applyAlignment="1">
      <alignment horizontal="center" vertical="center"/>
    </xf>
    <xf numFmtId="2" fontId="13" fillId="0" borderId="5" xfId="0" applyNumberFormat="1" applyFont="1" applyBorder="1" applyAlignment="1">
      <alignment horizontal="center" vertical="center"/>
    </xf>
    <xf numFmtId="2" fontId="13" fillId="0" borderId="10" xfId="0" applyNumberFormat="1" applyFont="1" applyBorder="1" applyAlignment="1">
      <alignment horizontal="center" vertical="center"/>
    </xf>
    <xf numFmtId="2" fontId="13" fillId="0" borderId="5" xfId="0" quotePrefix="1" applyNumberFormat="1" applyFont="1" applyBorder="1" applyAlignment="1">
      <alignment horizontal="center" vertical="center"/>
    </xf>
    <xf numFmtId="2" fontId="13" fillId="0" borderId="10" xfId="0" quotePrefix="1" applyNumberFormat="1" applyFont="1" applyBorder="1" applyAlignment="1">
      <alignment horizontal="center" vertical="center"/>
    </xf>
    <xf numFmtId="2" fontId="25" fillId="0" borderId="3" xfId="0" applyNumberFormat="1" applyFont="1" applyBorder="1" applyAlignment="1">
      <alignment horizontal="center"/>
    </xf>
    <xf numFmtId="2" fontId="25" fillId="0" borderId="3" xfId="0" quotePrefix="1" applyNumberFormat="1" applyFont="1" applyBorder="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200"/>
              <a:t>Fig 1. Natural Gas Production in Montana (1970-2023)</a:t>
            </a:r>
          </a:p>
        </c:rich>
      </c:tx>
      <c:layout>
        <c:manualLayout>
          <c:xMode val="edge"/>
          <c:yMode val="edge"/>
          <c:x val="0.2763295236849822"/>
          <c:y val="4.9693342877594852E-2"/>
        </c:manualLayout>
      </c:layout>
      <c:overlay val="0"/>
      <c:spPr>
        <a:noFill/>
        <a:ln w="25400">
          <a:noFill/>
        </a:ln>
      </c:spPr>
    </c:title>
    <c:autoTitleDeleted val="0"/>
    <c:plotArea>
      <c:layout>
        <c:manualLayout>
          <c:layoutTarget val="inner"/>
          <c:xMode val="edge"/>
          <c:yMode val="edge"/>
          <c:x val="0.18681352094336823"/>
          <c:y val="0.19135860146183409"/>
          <c:w val="0.63465549312505354"/>
          <c:h val="0.55247080099464996"/>
        </c:manualLayout>
      </c:layout>
      <c:lineChart>
        <c:grouping val="standard"/>
        <c:varyColors val="0"/>
        <c:ser>
          <c:idx val="0"/>
          <c:order val="0"/>
          <c:tx>
            <c:v>Gross Withdrawal</c:v>
          </c:tx>
          <c:cat>
            <c:strRef>
              <c:f>'Table NG1'!$A$20:$A$73</c:f>
              <c:strCach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strCache>
            </c:strRef>
          </c:cat>
          <c:val>
            <c:numRef>
              <c:f>'Table NG1'!$B$20:$B$73</c:f>
              <c:numCache>
                <c:formatCode>#,##0</c:formatCode>
                <c:ptCount val="54"/>
                <c:pt idx="0">
                  <c:v>48302</c:v>
                </c:pt>
                <c:pt idx="1">
                  <c:v>38136</c:v>
                </c:pt>
                <c:pt idx="2">
                  <c:v>38137</c:v>
                </c:pt>
                <c:pt idx="3">
                  <c:v>60931</c:v>
                </c:pt>
                <c:pt idx="4">
                  <c:v>59524</c:v>
                </c:pt>
                <c:pt idx="5">
                  <c:v>44547</c:v>
                </c:pt>
                <c:pt idx="6">
                  <c:v>45097</c:v>
                </c:pt>
                <c:pt idx="7">
                  <c:v>48181</c:v>
                </c:pt>
                <c:pt idx="8">
                  <c:v>48497</c:v>
                </c:pt>
                <c:pt idx="9">
                  <c:v>56094</c:v>
                </c:pt>
                <c:pt idx="10">
                  <c:v>53802</c:v>
                </c:pt>
                <c:pt idx="11">
                  <c:v>58502</c:v>
                </c:pt>
                <c:pt idx="12">
                  <c:v>58184</c:v>
                </c:pt>
                <c:pt idx="13">
                  <c:v>53516</c:v>
                </c:pt>
                <c:pt idx="14">
                  <c:v>52930</c:v>
                </c:pt>
                <c:pt idx="15">
                  <c:v>54151</c:v>
                </c:pt>
                <c:pt idx="16">
                  <c:v>48246</c:v>
                </c:pt>
                <c:pt idx="17">
                  <c:v>47845</c:v>
                </c:pt>
                <c:pt idx="18">
                  <c:v>53014</c:v>
                </c:pt>
                <c:pt idx="19">
                  <c:v>52583</c:v>
                </c:pt>
                <c:pt idx="20">
                  <c:v>51537</c:v>
                </c:pt>
                <c:pt idx="21">
                  <c:v>53003</c:v>
                </c:pt>
                <c:pt idx="22">
                  <c:v>54810</c:v>
                </c:pt>
                <c:pt idx="23">
                  <c:v>55517</c:v>
                </c:pt>
                <c:pt idx="24">
                  <c:v>51072</c:v>
                </c:pt>
                <c:pt idx="25">
                  <c:v>50763</c:v>
                </c:pt>
                <c:pt idx="26">
                  <c:v>51668</c:v>
                </c:pt>
                <c:pt idx="27">
                  <c:v>53621</c:v>
                </c:pt>
                <c:pt idx="28">
                  <c:v>59506</c:v>
                </c:pt>
                <c:pt idx="29">
                  <c:v>61545</c:v>
                </c:pt>
                <c:pt idx="30">
                  <c:v>70424</c:v>
                </c:pt>
                <c:pt idx="31">
                  <c:v>81802</c:v>
                </c:pt>
                <c:pt idx="32">
                  <c:v>86424</c:v>
                </c:pt>
                <c:pt idx="33">
                  <c:v>86431</c:v>
                </c:pt>
                <c:pt idx="34">
                  <c:v>97838</c:v>
                </c:pt>
                <c:pt idx="35">
                  <c:v>108555</c:v>
                </c:pt>
                <c:pt idx="36">
                  <c:v>114037</c:v>
                </c:pt>
                <c:pt idx="37">
                  <c:v>120525</c:v>
                </c:pt>
                <c:pt idx="38">
                  <c:v>119399</c:v>
                </c:pt>
                <c:pt idx="39">
                  <c:v>105251</c:v>
                </c:pt>
                <c:pt idx="40">
                  <c:v>93266</c:v>
                </c:pt>
                <c:pt idx="41">
                  <c:v>79506</c:v>
                </c:pt>
                <c:pt idx="42">
                  <c:v>66954</c:v>
                </c:pt>
                <c:pt idx="43">
                  <c:v>63242</c:v>
                </c:pt>
                <c:pt idx="44">
                  <c:v>59930</c:v>
                </c:pt>
                <c:pt idx="45">
                  <c:v>58240</c:v>
                </c:pt>
                <c:pt idx="46">
                  <c:v>52146</c:v>
                </c:pt>
                <c:pt idx="47">
                  <c:v>49437</c:v>
                </c:pt>
                <c:pt idx="48">
                  <c:v>47067</c:v>
                </c:pt>
                <c:pt idx="49">
                  <c:v>48355</c:v>
                </c:pt>
                <c:pt idx="50">
                  <c:v>41823</c:v>
                </c:pt>
                <c:pt idx="51">
                  <c:v>41828</c:v>
                </c:pt>
                <c:pt idx="52">
                  <c:v>42802</c:v>
                </c:pt>
                <c:pt idx="53">
                  <c:v>44989</c:v>
                </c:pt>
              </c:numCache>
            </c:numRef>
          </c:val>
          <c:smooth val="0"/>
          <c:extLst>
            <c:ext xmlns:c16="http://schemas.microsoft.com/office/drawing/2014/chart" uri="{C3380CC4-5D6E-409C-BE32-E72D297353CC}">
              <c16:uniqueId val="{00000001-2F34-47B4-8F62-CB729DE04879}"/>
            </c:ext>
          </c:extLst>
        </c:ser>
        <c:ser>
          <c:idx val="2"/>
          <c:order val="1"/>
          <c:tx>
            <c:v>Marketed Production</c:v>
          </c:tx>
          <c:cat>
            <c:strRef>
              <c:f>'Table NG1'!$A$20:$A$73</c:f>
              <c:strCach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strCache>
            </c:strRef>
          </c:cat>
          <c:val>
            <c:numRef>
              <c:f>'Table NG1'!$C$20:$C$73</c:f>
              <c:numCache>
                <c:formatCode>#,##0</c:formatCode>
                <c:ptCount val="54"/>
                <c:pt idx="0">
                  <c:v>42705</c:v>
                </c:pt>
                <c:pt idx="1">
                  <c:v>32720</c:v>
                </c:pt>
                <c:pt idx="2">
                  <c:v>33474</c:v>
                </c:pt>
                <c:pt idx="3">
                  <c:v>56175</c:v>
                </c:pt>
                <c:pt idx="4">
                  <c:v>54873</c:v>
                </c:pt>
                <c:pt idx="5">
                  <c:v>40734</c:v>
                </c:pt>
                <c:pt idx="6">
                  <c:v>42563</c:v>
                </c:pt>
                <c:pt idx="7">
                  <c:v>46819</c:v>
                </c:pt>
                <c:pt idx="8">
                  <c:v>46522</c:v>
                </c:pt>
                <c:pt idx="9">
                  <c:v>53888</c:v>
                </c:pt>
                <c:pt idx="10">
                  <c:v>51867</c:v>
                </c:pt>
                <c:pt idx="11">
                  <c:v>56565</c:v>
                </c:pt>
                <c:pt idx="12">
                  <c:v>56517</c:v>
                </c:pt>
                <c:pt idx="13">
                  <c:v>51967</c:v>
                </c:pt>
                <c:pt idx="14">
                  <c:v>51474</c:v>
                </c:pt>
                <c:pt idx="15">
                  <c:v>52494</c:v>
                </c:pt>
                <c:pt idx="16">
                  <c:v>46592</c:v>
                </c:pt>
                <c:pt idx="17">
                  <c:v>46456</c:v>
                </c:pt>
                <c:pt idx="18">
                  <c:v>51654</c:v>
                </c:pt>
                <c:pt idx="19">
                  <c:v>51307</c:v>
                </c:pt>
                <c:pt idx="20">
                  <c:v>50429</c:v>
                </c:pt>
                <c:pt idx="21">
                  <c:v>51999</c:v>
                </c:pt>
                <c:pt idx="22">
                  <c:v>53867</c:v>
                </c:pt>
                <c:pt idx="23">
                  <c:v>54528</c:v>
                </c:pt>
                <c:pt idx="24">
                  <c:v>50416</c:v>
                </c:pt>
                <c:pt idx="25">
                  <c:v>50264</c:v>
                </c:pt>
                <c:pt idx="26">
                  <c:v>50996</c:v>
                </c:pt>
                <c:pt idx="27">
                  <c:v>52437</c:v>
                </c:pt>
                <c:pt idx="28">
                  <c:v>57645</c:v>
                </c:pt>
                <c:pt idx="29">
                  <c:v>61163</c:v>
                </c:pt>
                <c:pt idx="30">
                  <c:v>69936</c:v>
                </c:pt>
                <c:pt idx="31">
                  <c:v>81397</c:v>
                </c:pt>
                <c:pt idx="32">
                  <c:v>86075</c:v>
                </c:pt>
                <c:pt idx="33">
                  <c:v>86027</c:v>
                </c:pt>
                <c:pt idx="34">
                  <c:v>96762</c:v>
                </c:pt>
                <c:pt idx="35">
                  <c:v>107918</c:v>
                </c:pt>
                <c:pt idx="36">
                  <c:v>112845</c:v>
                </c:pt>
                <c:pt idx="37">
                  <c:v>116848</c:v>
                </c:pt>
                <c:pt idx="38">
                  <c:v>112529</c:v>
                </c:pt>
                <c:pt idx="39">
                  <c:v>98245</c:v>
                </c:pt>
                <c:pt idx="40">
                  <c:v>87539</c:v>
                </c:pt>
                <c:pt idx="41">
                  <c:v>74624</c:v>
                </c:pt>
                <c:pt idx="42">
                  <c:v>66954</c:v>
                </c:pt>
                <c:pt idx="43">
                  <c:v>63242</c:v>
                </c:pt>
                <c:pt idx="44">
                  <c:v>59160</c:v>
                </c:pt>
                <c:pt idx="45">
                  <c:v>51356</c:v>
                </c:pt>
                <c:pt idx="46">
                  <c:v>47921</c:v>
                </c:pt>
                <c:pt idx="47">
                  <c:v>46311</c:v>
                </c:pt>
                <c:pt idx="48">
                  <c:v>43524</c:v>
                </c:pt>
                <c:pt idx="49">
                  <c:v>43263</c:v>
                </c:pt>
                <c:pt idx="50">
                  <c:v>37963</c:v>
                </c:pt>
                <c:pt idx="51">
                  <c:v>38692</c:v>
                </c:pt>
                <c:pt idx="52">
                  <c:v>39595</c:v>
                </c:pt>
                <c:pt idx="53">
                  <c:v>41172</c:v>
                </c:pt>
              </c:numCache>
            </c:numRef>
          </c:val>
          <c:smooth val="0"/>
          <c:extLst>
            <c:ext xmlns:c16="http://schemas.microsoft.com/office/drawing/2014/chart" uri="{C3380CC4-5D6E-409C-BE32-E72D297353CC}">
              <c16:uniqueId val="{00000000-0BBC-4EBB-B3A2-D58B9BCC463E}"/>
            </c:ext>
          </c:extLst>
        </c:ser>
        <c:dLbls>
          <c:showLegendKey val="0"/>
          <c:showVal val="0"/>
          <c:showCatName val="0"/>
          <c:showSerName val="0"/>
          <c:showPercent val="0"/>
          <c:showBubbleSize val="0"/>
        </c:dLbls>
        <c:marker val="1"/>
        <c:smooth val="0"/>
        <c:axId val="219396736"/>
        <c:axId val="221205248"/>
      </c:lineChart>
      <c:catAx>
        <c:axId val="21939673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499471052558426"/>
              <c:y val="0.83577131949415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21205248"/>
        <c:crosses val="autoZero"/>
        <c:auto val="1"/>
        <c:lblAlgn val="ctr"/>
        <c:lblOffset val="100"/>
        <c:tickLblSkip val="5"/>
        <c:tickMarkSkip val="1"/>
        <c:noMultiLvlLbl val="0"/>
      </c:catAx>
      <c:valAx>
        <c:axId val="221205248"/>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MMcf (Million cubic feet)</a:t>
                </a:r>
              </a:p>
            </c:rich>
          </c:tx>
          <c:layout>
            <c:manualLayout>
              <c:xMode val="edge"/>
              <c:yMode val="edge"/>
              <c:x val="9.394455017737946E-2"/>
              <c:y val="0.295601049868766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9396736"/>
        <c:crosses val="autoZero"/>
        <c:crossBetween val="between"/>
      </c:valAx>
      <c:spPr>
        <a:solidFill>
          <a:srgbClr val="C0C0C0"/>
        </a:solidFill>
        <a:ln w="12700">
          <a:solidFill>
            <a:srgbClr val="808080"/>
          </a:solidFill>
          <a:prstDash val="solid"/>
        </a:ln>
      </c:spPr>
    </c:plotArea>
    <c:legend>
      <c:legendPos val="r"/>
      <c:overlay val="0"/>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0.750000000000001" l="1" r="0.750000000000001" t="0.75000000000000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a:t>Fig. 2 Natural Gas Consumption in Montana (1960-2023)</a:t>
            </a:r>
          </a:p>
        </c:rich>
      </c:tx>
      <c:layout>
        <c:manualLayout>
          <c:xMode val="edge"/>
          <c:yMode val="edge"/>
          <c:x val="0.18607954545454539"/>
          <c:y val="3.2110091743119275E-2"/>
        </c:manualLayout>
      </c:layout>
      <c:overlay val="0"/>
      <c:spPr>
        <a:noFill/>
        <a:ln w="25400">
          <a:noFill/>
        </a:ln>
      </c:spPr>
    </c:title>
    <c:autoTitleDeleted val="0"/>
    <c:plotArea>
      <c:layout>
        <c:manualLayout>
          <c:layoutTarget val="inner"/>
          <c:xMode val="edge"/>
          <c:yMode val="edge"/>
          <c:x val="0.17329545454545503"/>
          <c:y val="0.17201854126933133"/>
          <c:w val="0.61789772727272763"/>
          <c:h val="0.60091810416752989"/>
        </c:manualLayout>
      </c:layout>
      <c:lineChart>
        <c:grouping val="standard"/>
        <c:varyColors val="0"/>
        <c:ser>
          <c:idx val="0"/>
          <c:order val="0"/>
          <c:tx>
            <c:v>Residential</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NG2'!$A$6:$A$69</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NG2'!$B$6:$B$69</c:f>
              <c:numCache>
                <c:formatCode>#,##0</c:formatCode>
                <c:ptCount val="64"/>
                <c:pt idx="0">
                  <c:v>16825</c:v>
                </c:pt>
                <c:pt idx="1">
                  <c:v>17086</c:v>
                </c:pt>
                <c:pt idx="2">
                  <c:v>17078</c:v>
                </c:pt>
                <c:pt idx="3">
                  <c:v>17274</c:v>
                </c:pt>
                <c:pt idx="4">
                  <c:v>18792</c:v>
                </c:pt>
                <c:pt idx="5">
                  <c:v>19908</c:v>
                </c:pt>
                <c:pt idx="6">
                  <c:v>19690</c:v>
                </c:pt>
                <c:pt idx="7">
                  <c:v>19756</c:v>
                </c:pt>
                <c:pt idx="8">
                  <c:v>19711</c:v>
                </c:pt>
                <c:pt idx="9">
                  <c:v>21463</c:v>
                </c:pt>
                <c:pt idx="10">
                  <c:v>24794</c:v>
                </c:pt>
                <c:pt idx="11">
                  <c:v>25379</c:v>
                </c:pt>
                <c:pt idx="12">
                  <c:v>23787</c:v>
                </c:pt>
                <c:pt idx="13">
                  <c:v>24923</c:v>
                </c:pt>
                <c:pt idx="14">
                  <c:v>21590</c:v>
                </c:pt>
                <c:pt idx="15">
                  <c:v>24097</c:v>
                </c:pt>
                <c:pt idx="16">
                  <c:v>23525</c:v>
                </c:pt>
                <c:pt idx="17">
                  <c:v>21596</c:v>
                </c:pt>
                <c:pt idx="18">
                  <c:v>22944</c:v>
                </c:pt>
                <c:pt idx="19">
                  <c:v>22579</c:v>
                </c:pt>
                <c:pt idx="20">
                  <c:v>19296</c:v>
                </c:pt>
                <c:pt idx="21">
                  <c:v>17245</c:v>
                </c:pt>
                <c:pt idx="22">
                  <c:v>19989</c:v>
                </c:pt>
                <c:pt idx="23">
                  <c:v>16967</c:v>
                </c:pt>
                <c:pt idx="24">
                  <c:v>18443</c:v>
                </c:pt>
                <c:pt idx="25">
                  <c:v>19371</c:v>
                </c:pt>
                <c:pt idx="26">
                  <c:v>16822</c:v>
                </c:pt>
                <c:pt idx="27">
                  <c:v>15359</c:v>
                </c:pt>
                <c:pt idx="28">
                  <c:v>16900</c:v>
                </c:pt>
                <c:pt idx="29">
                  <c:v>18195</c:v>
                </c:pt>
                <c:pt idx="30">
                  <c:v>16850</c:v>
                </c:pt>
                <c:pt idx="31">
                  <c:v>18413</c:v>
                </c:pt>
                <c:pt idx="32">
                  <c:v>16673</c:v>
                </c:pt>
                <c:pt idx="33">
                  <c:v>20360</c:v>
                </c:pt>
                <c:pt idx="34">
                  <c:v>18714</c:v>
                </c:pt>
                <c:pt idx="35">
                  <c:v>19640</c:v>
                </c:pt>
                <c:pt idx="36">
                  <c:v>22175</c:v>
                </c:pt>
                <c:pt idx="37">
                  <c:v>21002</c:v>
                </c:pt>
                <c:pt idx="38">
                  <c:v>19172</c:v>
                </c:pt>
                <c:pt idx="39">
                  <c:v>19676</c:v>
                </c:pt>
                <c:pt idx="40">
                  <c:v>20116</c:v>
                </c:pt>
                <c:pt idx="41">
                  <c:v>20147</c:v>
                </c:pt>
                <c:pt idx="42">
                  <c:v>21710</c:v>
                </c:pt>
                <c:pt idx="43">
                  <c:v>20436</c:v>
                </c:pt>
                <c:pt idx="44">
                  <c:v>19907</c:v>
                </c:pt>
                <c:pt idx="45">
                  <c:v>19834</c:v>
                </c:pt>
                <c:pt idx="46">
                  <c:v>19449</c:v>
                </c:pt>
                <c:pt idx="47">
                  <c:v>19722</c:v>
                </c:pt>
                <c:pt idx="48">
                  <c:v>21585</c:v>
                </c:pt>
                <c:pt idx="49">
                  <c:v>21675</c:v>
                </c:pt>
                <c:pt idx="50">
                  <c:v>20875</c:v>
                </c:pt>
                <c:pt idx="51">
                  <c:v>21710</c:v>
                </c:pt>
                <c:pt idx="52">
                  <c:v>19066</c:v>
                </c:pt>
                <c:pt idx="53">
                  <c:v>20813</c:v>
                </c:pt>
                <c:pt idx="54">
                  <c:v>21379</c:v>
                </c:pt>
                <c:pt idx="55">
                  <c:v>18912</c:v>
                </c:pt>
                <c:pt idx="56">
                  <c:v>19100</c:v>
                </c:pt>
                <c:pt idx="57">
                  <c:v>21481</c:v>
                </c:pt>
                <c:pt idx="58">
                  <c:v>22619</c:v>
                </c:pt>
                <c:pt idx="59">
                  <c:v>23932</c:v>
                </c:pt>
                <c:pt idx="60">
                  <c:v>21764</c:v>
                </c:pt>
                <c:pt idx="61">
                  <c:v>21107</c:v>
                </c:pt>
                <c:pt idx="62">
                  <c:v>22138</c:v>
                </c:pt>
                <c:pt idx="63">
                  <c:v>22100</c:v>
                </c:pt>
              </c:numCache>
            </c:numRef>
          </c:val>
          <c:smooth val="0"/>
          <c:extLst>
            <c:ext xmlns:c16="http://schemas.microsoft.com/office/drawing/2014/chart" uri="{C3380CC4-5D6E-409C-BE32-E72D297353CC}">
              <c16:uniqueId val="{00000000-A9CF-4DF6-B52D-0EC054604369}"/>
            </c:ext>
          </c:extLst>
        </c:ser>
        <c:ser>
          <c:idx val="1"/>
          <c:order val="1"/>
          <c:tx>
            <c:v>Commercial</c:v>
          </c:tx>
          <c:spPr>
            <a:ln w="12700">
              <a:solidFill>
                <a:srgbClr val="FF00FF"/>
              </a:solidFill>
              <a:prstDash val="solid"/>
            </a:ln>
          </c:spPr>
          <c:marker>
            <c:symbol val="square"/>
            <c:size val="5"/>
            <c:spPr>
              <a:solidFill>
                <a:srgbClr val="FF00FF"/>
              </a:solidFill>
              <a:ln>
                <a:solidFill>
                  <a:srgbClr val="FF00FF"/>
                </a:solidFill>
                <a:prstDash val="solid"/>
              </a:ln>
            </c:spPr>
          </c:marker>
          <c:cat>
            <c:numRef>
              <c:f>'Table NG2'!$A$6:$A$69</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NG2'!$C$6:$C$69</c:f>
              <c:numCache>
                <c:formatCode>#,##0</c:formatCode>
                <c:ptCount val="64"/>
                <c:pt idx="0">
                  <c:v>11820</c:v>
                </c:pt>
                <c:pt idx="1">
                  <c:v>12140</c:v>
                </c:pt>
                <c:pt idx="2">
                  <c:v>12302</c:v>
                </c:pt>
                <c:pt idx="3">
                  <c:v>12569</c:v>
                </c:pt>
                <c:pt idx="4">
                  <c:v>13059</c:v>
                </c:pt>
                <c:pt idx="5">
                  <c:v>14110</c:v>
                </c:pt>
                <c:pt idx="6">
                  <c:v>14068</c:v>
                </c:pt>
                <c:pt idx="7">
                  <c:v>15516</c:v>
                </c:pt>
                <c:pt idx="8">
                  <c:v>13651</c:v>
                </c:pt>
                <c:pt idx="9">
                  <c:v>16593</c:v>
                </c:pt>
                <c:pt idx="10">
                  <c:v>18564</c:v>
                </c:pt>
                <c:pt idx="11">
                  <c:v>18109</c:v>
                </c:pt>
                <c:pt idx="12">
                  <c:v>19151</c:v>
                </c:pt>
                <c:pt idx="13">
                  <c:v>19143</c:v>
                </c:pt>
                <c:pt idx="14">
                  <c:v>16602</c:v>
                </c:pt>
                <c:pt idx="15">
                  <c:v>18654</c:v>
                </c:pt>
                <c:pt idx="16">
                  <c:v>17831</c:v>
                </c:pt>
                <c:pt idx="17">
                  <c:v>16706</c:v>
                </c:pt>
                <c:pt idx="18">
                  <c:v>17766</c:v>
                </c:pt>
                <c:pt idx="19">
                  <c:v>17396</c:v>
                </c:pt>
                <c:pt idx="20">
                  <c:v>14265</c:v>
                </c:pt>
                <c:pt idx="21">
                  <c:v>13725</c:v>
                </c:pt>
                <c:pt idx="22">
                  <c:v>15987</c:v>
                </c:pt>
                <c:pt idx="23">
                  <c:v>13534</c:v>
                </c:pt>
                <c:pt idx="24">
                  <c:v>14256</c:v>
                </c:pt>
                <c:pt idx="25">
                  <c:v>14820</c:v>
                </c:pt>
                <c:pt idx="26">
                  <c:v>12536</c:v>
                </c:pt>
                <c:pt idx="27">
                  <c:v>10989</c:v>
                </c:pt>
                <c:pt idx="28">
                  <c:v>12041</c:v>
                </c:pt>
                <c:pt idx="29">
                  <c:v>13141</c:v>
                </c:pt>
                <c:pt idx="30">
                  <c:v>12164</c:v>
                </c:pt>
                <c:pt idx="31">
                  <c:v>12848</c:v>
                </c:pt>
                <c:pt idx="32">
                  <c:v>11559</c:v>
                </c:pt>
                <c:pt idx="33">
                  <c:v>13884</c:v>
                </c:pt>
                <c:pt idx="34">
                  <c:v>12987</c:v>
                </c:pt>
                <c:pt idx="35">
                  <c:v>13497</c:v>
                </c:pt>
                <c:pt idx="36">
                  <c:v>14836</c:v>
                </c:pt>
                <c:pt idx="37">
                  <c:v>13927</c:v>
                </c:pt>
                <c:pt idx="38">
                  <c:v>12952</c:v>
                </c:pt>
                <c:pt idx="39">
                  <c:v>12088</c:v>
                </c:pt>
                <c:pt idx="40">
                  <c:v>13533</c:v>
                </c:pt>
                <c:pt idx="41">
                  <c:v>13245</c:v>
                </c:pt>
                <c:pt idx="42">
                  <c:v>14704</c:v>
                </c:pt>
                <c:pt idx="43">
                  <c:v>15119</c:v>
                </c:pt>
                <c:pt idx="44">
                  <c:v>13407</c:v>
                </c:pt>
                <c:pt idx="45">
                  <c:v>13136</c:v>
                </c:pt>
                <c:pt idx="46">
                  <c:v>13181</c:v>
                </c:pt>
                <c:pt idx="47">
                  <c:v>13223</c:v>
                </c:pt>
                <c:pt idx="48">
                  <c:v>14340</c:v>
                </c:pt>
                <c:pt idx="49">
                  <c:v>23575</c:v>
                </c:pt>
                <c:pt idx="50">
                  <c:v>20459</c:v>
                </c:pt>
                <c:pt idx="51">
                  <c:v>22336</c:v>
                </c:pt>
                <c:pt idx="52">
                  <c:v>19208</c:v>
                </c:pt>
                <c:pt idx="53">
                  <c:v>20971</c:v>
                </c:pt>
                <c:pt idx="54">
                  <c:v>21549</c:v>
                </c:pt>
                <c:pt idx="55">
                  <c:v>19502</c:v>
                </c:pt>
                <c:pt idx="56">
                  <c:v>21314</c:v>
                </c:pt>
                <c:pt idx="57">
                  <c:v>23374</c:v>
                </c:pt>
                <c:pt idx="58">
                  <c:v>26308</c:v>
                </c:pt>
                <c:pt idx="59">
                  <c:v>27790</c:v>
                </c:pt>
                <c:pt idx="60">
                  <c:v>25598</c:v>
                </c:pt>
                <c:pt idx="61">
                  <c:v>24668</c:v>
                </c:pt>
                <c:pt idx="62">
                  <c:v>26989</c:v>
                </c:pt>
                <c:pt idx="63">
                  <c:v>26778</c:v>
                </c:pt>
              </c:numCache>
            </c:numRef>
          </c:val>
          <c:smooth val="0"/>
          <c:extLst>
            <c:ext xmlns:c16="http://schemas.microsoft.com/office/drawing/2014/chart" uri="{C3380CC4-5D6E-409C-BE32-E72D297353CC}">
              <c16:uniqueId val="{00000001-A9CF-4DF6-B52D-0EC054604369}"/>
            </c:ext>
          </c:extLst>
        </c:ser>
        <c:ser>
          <c:idx val="2"/>
          <c:order val="2"/>
          <c:tx>
            <c:v>Industrial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'Table NG2'!$A$6:$A$69</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NG2'!$D$6:$D$69</c:f>
              <c:numCache>
                <c:formatCode>#,##0</c:formatCode>
                <c:ptCount val="64"/>
                <c:pt idx="0">
                  <c:v>19558</c:v>
                </c:pt>
                <c:pt idx="1">
                  <c:v>21404</c:v>
                </c:pt>
                <c:pt idx="2">
                  <c:v>21713</c:v>
                </c:pt>
                <c:pt idx="3">
                  <c:v>24613</c:v>
                </c:pt>
                <c:pt idx="4">
                  <c:v>26419</c:v>
                </c:pt>
                <c:pt idx="5">
                  <c:v>28310</c:v>
                </c:pt>
                <c:pt idx="6">
                  <c:v>29571</c:v>
                </c:pt>
                <c:pt idx="7">
                  <c:v>22584</c:v>
                </c:pt>
                <c:pt idx="8">
                  <c:v>23155</c:v>
                </c:pt>
                <c:pt idx="9">
                  <c:v>31917</c:v>
                </c:pt>
                <c:pt idx="10">
                  <c:v>36105</c:v>
                </c:pt>
                <c:pt idx="11">
                  <c:v>36800</c:v>
                </c:pt>
                <c:pt idx="12">
                  <c:v>33192</c:v>
                </c:pt>
                <c:pt idx="13">
                  <c:v>37898</c:v>
                </c:pt>
                <c:pt idx="14">
                  <c:v>35202</c:v>
                </c:pt>
                <c:pt idx="15">
                  <c:v>31631</c:v>
                </c:pt>
                <c:pt idx="16">
                  <c:v>31049</c:v>
                </c:pt>
                <c:pt idx="17">
                  <c:v>27260</c:v>
                </c:pt>
                <c:pt idx="18">
                  <c:v>26686</c:v>
                </c:pt>
                <c:pt idx="19">
                  <c:v>20411</c:v>
                </c:pt>
                <c:pt idx="20">
                  <c:v>16717</c:v>
                </c:pt>
                <c:pt idx="21">
                  <c:v>15494</c:v>
                </c:pt>
                <c:pt idx="22">
                  <c:v>11574</c:v>
                </c:pt>
                <c:pt idx="23">
                  <c:v>11798</c:v>
                </c:pt>
                <c:pt idx="24">
                  <c:v>9855</c:v>
                </c:pt>
                <c:pt idx="25">
                  <c:v>8220</c:v>
                </c:pt>
                <c:pt idx="26">
                  <c:v>7507</c:v>
                </c:pt>
                <c:pt idx="27">
                  <c:v>7861</c:v>
                </c:pt>
                <c:pt idx="28">
                  <c:v>8360</c:v>
                </c:pt>
                <c:pt idx="29">
                  <c:v>9903</c:v>
                </c:pt>
                <c:pt idx="30">
                  <c:v>9424</c:v>
                </c:pt>
                <c:pt idx="31">
                  <c:v>9873</c:v>
                </c:pt>
                <c:pt idx="32">
                  <c:v>12218</c:v>
                </c:pt>
                <c:pt idx="33">
                  <c:v>12690</c:v>
                </c:pt>
                <c:pt idx="34">
                  <c:v>13940</c:v>
                </c:pt>
                <c:pt idx="35">
                  <c:v>18135</c:v>
                </c:pt>
                <c:pt idx="36">
                  <c:v>18103</c:v>
                </c:pt>
                <c:pt idx="37">
                  <c:v>18766</c:v>
                </c:pt>
                <c:pt idx="38">
                  <c:v>21416</c:v>
                </c:pt>
                <c:pt idx="39">
                  <c:v>23036</c:v>
                </c:pt>
                <c:pt idx="40">
                  <c:v>23841</c:v>
                </c:pt>
                <c:pt idx="41">
                  <c:v>20923</c:v>
                </c:pt>
                <c:pt idx="42">
                  <c:v>21867</c:v>
                </c:pt>
                <c:pt idx="43">
                  <c:v>20194</c:v>
                </c:pt>
                <c:pt idx="44">
                  <c:v>20482</c:v>
                </c:pt>
                <c:pt idx="45">
                  <c:v>22013</c:v>
                </c:pt>
                <c:pt idx="46">
                  <c:v>27427</c:v>
                </c:pt>
                <c:pt idx="47">
                  <c:v>26923</c:v>
                </c:pt>
                <c:pt idx="48">
                  <c:v>27800</c:v>
                </c:pt>
                <c:pt idx="49">
                  <c:v>20615</c:v>
                </c:pt>
                <c:pt idx="50">
                  <c:v>18478</c:v>
                </c:pt>
                <c:pt idx="51">
                  <c:v>19386</c:v>
                </c:pt>
                <c:pt idx="52">
                  <c:v>18319</c:v>
                </c:pt>
                <c:pt idx="53">
                  <c:v>19352</c:v>
                </c:pt>
                <c:pt idx="54">
                  <c:v>22084</c:v>
                </c:pt>
                <c:pt idx="55">
                  <c:v>21292</c:v>
                </c:pt>
                <c:pt idx="56">
                  <c:v>21233</c:v>
                </c:pt>
                <c:pt idx="57">
                  <c:v>23393</c:v>
                </c:pt>
                <c:pt idx="58">
                  <c:v>25244</c:v>
                </c:pt>
                <c:pt idx="59">
                  <c:v>23689</c:v>
                </c:pt>
                <c:pt idx="60">
                  <c:v>24598</c:v>
                </c:pt>
                <c:pt idx="61">
                  <c:v>24845</c:v>
                </c:pt>
                <c:pt idx="62">
                  <c:v>25631</c:v>
                </c:pt>
                <c:pt idx="63">
                  <c:v>27151</c:v>
                </c:pt>
              </c:numCache>
            </c:numRef>
          </c:val>
          <c:smooth val="0"/>
          <c:extLst>
            <c:ext xmlns:c16="http://schemas.microsoft.com/office/drawing/2014/chart" uri="{C3380CC4-5D6E-409C-BE32-E72D297353CC}">
              <c16:uniqueId val="{00000002-A9CF-4DF6-B52D-0EC054604369}"/>
            </c:ext>
          </c:extLst>
        </c:ser>
        <c:ser>
          <c:idx val="3"/>
          <c:order val="3"/>
          <c:tx>
            <c:v>Electric Power</c:v>
          </c:tx>
          <c:spPr>
            <a:ln w="12700">
              <a:solidFill>
                <a:srgbClr val="00FFFF"/>
              </a:solidFill>
              <a:prstDash val="solid"/>
            </a:ln>
          </c:spPr>
          <c:marker>
            <c:symbol val="x"/>
            <c:size val="5"/>
            <c:spPr>
              <a:noFill/>
              <a:ln>
                <a:solidFill>
                  <a:srgbClr val="00FFFF"/>
                </a:solidFill>
                <a:prstDash val="solid"/>
              </a:ln>
            </c:spPr>
          </c:marker>
          <c:cat>
            <c:numRef>
              <c:f>'Table NG2'!$A$6:$A$69</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NG2'!$E$6:$E$69</c:f>
              <c:numCache>
                <c:formatCode>General</c:formatCode>
                <c:ptCount val="64"/>
                <c:pt idx="0">
                  <c:v>339</c:v>
                </c:pt>
                <c:pt idx="1">
                  <c:v>354</c:v>
                </c:pt>
                <c:pt idx="2" formatCode="#,##0">
                  <c:v>3692</c:v>
                </c:pt>
                <c:pt idx="3" formatCode="#,##0">
                  <c:v>3285</c:v>
                </c:pt>
                <c:pt idx="4" formatCode="#,##0">
                  <c:v>2437</c:v>
                </c:pt>
                <c:pt idx="5" formatCode="#,##0">
                  <c:v>1992</c:v>
                </c:pt>
                <c:pt idx="6" formatCode="#,##0">
                  <c:v>2977</c:v>
                </c:pt>
                <c:pt idx="7">
                  <c:v>502</c:v>
                </c:pt>
                <c:pt idx="8">
                  <c:v>631</c:v>
                </c:pt>
                <c:pt idx="9" formatCode="#,##0">
                  <c:v>1520</c:v>
                </c:pt>
                <c:pt idx="10" formatCode="#,##0">
                  <c:v>2529</c:v>
                </c:pt>
                <c:pt idx="11" formatCode="#,##0">
                  <c:v>1075</c:v>
                </c:pt>
                <c:pt idx="12" formatCode="#,##0">
                  <c:v>1218</c:v>
                </c:pt>
                <c:pt idx="13" formatCode="#,##0">
                  <c:v>2322</c:v>
                </c:pt>
                <c:pt idx="14" formatCode="#,##0">
                  <c:v>1111</c:v>
                </c:pt>
                <c:pt idx="15" formatCode="#,##0">
                  <c:v>1059</c:v>
                </c:pt>
                <c:pt idx="16">
                  <c:v>709</c:v>
                </c:pt>
                <c:pt idx="17">
                  <c:v>953</c:v>
                </c:pt>
                <c:pt idx="18">
                  <c:v>909</c:v>
                </c:pt>
                <c:pt idx="19" formatCode="#,##0">
                  <c:v>2320</c:v>
                </c:pt>
                <c:pt idx="20" formatCode="#,##0">
                  <c:v>4182</c:v>
                </c:pt>
                <c:pt idx="21" formatCode="#,##0">
                  <c:v>2069</c:v>
                </c:pt>
                <c:pt idx="22">
                  <c:v>337</c:v>
                </c:pt>
                <c:pt idx="23">
                  <c:v>335</c:v>
                </c:pt>
                <c:pt idx="24">
                  <c:v>360</c:v>
                </c:pt>
                <c:pt idx="25">
                  <c:v>468</c:v>
                </c:pt>
                <c:pt idx="26">
                  <c:v>407</c:v>
                </c:pt>
                <c:pt idx="27">
                  <c:v>478</c:v>
                </c:pt>
                <c:pt idx="28">
                  <c:v>286</c:v>
                </c:pt>
                <c:pt idx="29">
                  <c:v>336</c:v>
                </c:pt>
                <c:pt idx="30">
                  <c:v>418</c:v>
                </c:pt>
                <c:pt idx="31">
                  <c:v>268</c:v>
                </c:pt>
                <c:pt idx="32">
                  <c:v>220</c:v>
                </c:pt>
                <c:pt idx="33">
                  <c:v>270</c:v>
                </c:pt>
                <c:pt idx="34">
                  <c:v>632</c:v>
                </c:pt>
                <c:pt idx="35">
                  <c:v>388</c:v>
                </c:pt>
                <c:pt idx="36">
                  <c:v>470</c:v>
                </c:pt>
                <c:pt idx="37">
                  <c:v>420</c:v>
                </c:pt>
                <c:pt idx="38">
                  <c:v>522</c:v>
                </c:pt>
                <c:pt idx="39">
                  <c:v>291</c:v>
                </c:pt>
                <c:pt idx="40">
                  <c:v>192</c:v>
                </c:pt>
                <c:pt idx="41">
                  <c:v>161</c:v>
                </c:pt>
                <c:pt idx="42">
                  <c:v>116</c:v>
                </c:pt>
                <c:pt idx="43">
                  <c:v>259</c:v>
                </c:pt>
                <c:pt idx="44">
                  <c:v>195</c:v>
                </c:pt>
                <c:pt idx="45" formatCode="#,##0">
                  <c:v>213</c:v>
                </c:pt>
                <c:pt idx="46" formatCode="#,##0">
                  <c:v>544</c:v>
                </c:pt>
                <c:pt idx="47" formatCode="#,##0">
                  <c:v>1000</c:v>
                </c:pt>
                <c:pt idx="48" formatCode="#,##0">
                  <c:v>513</c:v>
                </c:pt>
                <c:pt idx="49" formatCode="#,##0">
                  <c:v>656</c:v>
                </c:pt>
                <c:pt idx="50" formatCode="#,##0">
                  <c:v>705</c:v>
                </c:pt>
                <c:pt idx="51" formatCode="#,##0">
                  <c:v>4681</c:v>
                </c:pt>
                <c:pt idx="52" formatCode="#,##0">
                  <c:v>5370</c:v>
                </c:pt>
                <c:pt idx="53" formatCode="#,##0">
                  <c:v>4906</c:v>
                </c:pt>
                <c:pt idx="54" formatCode="#,##0">
                  <c:v>5662</c:v>
                </c:pt>
                <c:pt idx="55" formatCode="#,##0">
                  <c:v>6558</c:v>
                </c:pt>
                <c:pt idx="56" formatCode="#,##0">
                  <c:v>5363</c:v>
                </c:pt>
                <c:pt idx="57" formatCode="#,##0">
                  <c:v>4688</c:v>
                </c:pt>
                <c:pt idx="58" formatCode="#,##0">
                  <c:v>5129</c:v>
                </c:pt>
                <c:pt idx="59" formatCode="#,##0">
                  <c:v>5659</c:v>
                </c:pt>
                <c:pt idx="60" formatCode="#,##0">
                  <c:v>4413</c:v>
                </c:pt>
                <c:pt idx="61" formatCode="#,##0">
                  <c:v>5010</c:v>
                </c:pt>
                <c:pt idx="62" formatCode="#,##0">
                  <c:v>7106</c:v>
                </c:pt>
                <c:pt idx="63" formatCode="#,##0">
                  <c:v>10081</c:v>
                </c:pt>
              </c:numCache>
            </c:numRef>
          </c:val>
          <c:smooth val="0"/>
          <c:extLst>
            <c:ext xmlns:c16="http://schemas.microsoft.com/office/drawing/2014/chart" uri="{C3380CC4-5D6E-409C-BE32-E72D297353CC}">
              <c16:uniqueId val="{00000003-A9CF-4DF6-B52D-0EC054604369}"/>
            </c:ext>
          </c:extLst>
        </c:ser>
        <c:ser>
          <c:idx val="4"/>
          <c:order val="4"/>
          <c:tx>
            <c:v>Total Consumption</c:v>
          </c:tx>
          <c:cat>
            <c:numRef>
              <c:f>'Table NG2'!$A$6:$A$69</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NG2'!$F$6:$F$69</c:f>
              <c:numCache>
                <c:formatCode>#,##0</c:formatCode>
                <c:ptCount val="64"/>
                <c:pt idx="0">
                  <c:v>54271</c:v>
                </c:pt>
                <c:pt idx="1">
                  <c:v>57465</c:v>
                </c:pt>
                <c:pt idx="2">
                  <c:v>62952</c:v>
                </c:pt>
                <c:pt idx="3">
                  <c:v>66969</c:v>
                </c:pt>
                <c:pt idx="4">
                  <c:v>67282</c:v>
                </c:pt>
                <c:pt idx="5">
                  <c:v>70895</c:v>
                </c:pt>
                <c:pt idx="6">
                  <c:v>73829</c:v>
                </c:pt>
                <c:pt idx="7">
                  <c:v>65782</c:v>
                </c:pt>
                <c:pt idx="8">
                  <c:v>63642</c:v>
                </c:pt>
                <c:pt idx="9">
                  <c:v>78988</c:v>
                </c:pt>
                <c:pt idx="10">
                  <c:v>90823</c:v>
                </c:pt>
                <c:pt idx="11">
                  <c:v>89021</c:v>
                </c:pt>
                <c:pt idx="12">
                  <c:v>85161</c:v>
                </c:pt>
                <c:pt idx="13">
                  <c:v>91148</c:v>
                </c:pt>
                <c:pt idx="14">
                  <c:v>80766</c:v>
                </c:pt>
                <c:pt idx="15">
                  <c:v>80351</c:v>
                </c:pt>
                <c:pt idx="16">
                  <c:v>78094</c:v>
                </c:pt>
                <c:pt idx="17">
                  <c:v>70956</c:v>
                </c:pt>
                <c:pt idx="18">
                  <c:v>72649</c:v>
                </c:pt>
                <c:pt idx="19">
                  <c:v>69805</c:v>
                </c:pt>
                <c:pt idx="20">
                  <c:v>60724</c:v>
                </c:pt>
                <c:pt idx="21">
                  <c:v>52452</c:v>
                </c:pt>
                <c:pt idx="22">
                  <c:v>52208</c:v>
                </c:pt>
                <c:pt idx="23">
                  <c:v>46249</c:v>
                </c:pt>
                <c:pt idx="24">
                  <c:v>46864</c:v>
                </c:pt>
                <c:pt idx="25">
                  <c:v>47265</c:v>
                </c:pt>
                <c:pt idx="26">
                  <c:v>41148</c:v>
                </c:pt>
                <c:pt idx="27">
                  <c:v>38786</c:v>
                </c:pt>
                <c:pt idx="28">
                  <c:v>41825</c:v>
                </c:pt>
                <c:pt idx="29">
                  <c:v>45756</c:v>
                </c:pt>
                <c:pt idx="30">
                  <c:v>43169</c:v>
                </c:pt>
                <c:pt idx="31">
                  <c:v>45402</c:v>
                </c:pt>
                <c:pt idx="32">
                  <c:v>45561</c:v>
                </c:pt>
                <c:pt idx="33">
                  <c:v>53298</c:v>
                </c:pt>
                <c:pt idx="34">
                  <c:v>52058</c:v>
                </c:pt>
                <c:pt idx="35">
                  <c:v>57827</c:v>
                </c:pt>
                <c:pt idx="36">
                  <c:v>61399</c:v>
                </c:pt>
                <c:pt idx="37">
                  <c:v>59827</c:v>
                </c:pt>
                <c:pt idx="38">
                  <c:v>59840</c:v>
                </c:pt>
                <c:pt idx="39">
                  <c:v>62129</c:v>
                </c:pt>
                <c:pt idx="40">
                  <c:v>67955</c:v>
                </c:pt>
                <c:pt idx="41">
                  <c:v>65051</c:v>
                </c:pt>
                <c:pt idx="42">
                  <c:v>69532</c:v>
                </c:pt>
                <c:pt idx="43">
                  <c:v>68473</c:v>
                </c:pt>
                <c:pt idx="44">
                  <c:v>66829</c:v>
                </c:pt>
                <c:pt idx="45">
                  <c:v>68355</c:v>
                </c:pt>
                <c:pt idx="46">
                  <c:v>73879</c:v>
                </c:pt>
                <c:pt idx="47">
                  <c:v>73822</c:v>
                </c:pt>
                <c:pt idx="48">
                  <c:v>76422</c:v>
                </c:pt>
                <c:pt idx="49">
                  <c:v>75802</c:v>
                </c:pt>
                <c:pt idx="50">
                  <c:v>72026</c:v>
                </c:pt>
                <c:pt idx="51">
                  <c:v>78218</c:v>
                </c:pt>
                <c:pt idx="52">
                  <c:v>73399</c:v>
                </c:pt>
                <c:pt idx="53">
                  <c:v>79670</c:v>
                </c:pt>
                <c:pt idx="54">
                  <c:v>78110</c:v>
                </c:pt>
                <c:pt idx="55">
                  <c:v>75042</c:v>
                </c:pt>
                <c:pt idx="56">
                  <c:v>75037</c:v>
                </c:pt>
                <c:pt idx="57">
                  <c:v>80404</c:v>
                </c:pt>
                <c:pt idx="58">
                  <c:v>87033</c:v>
                </c:pt>
                <c:pt idx="59">
                  <c:v>81070</c:v>
                </c:pt>
                <c:pt idx="60">
                  <c:v>82590</c:v>
                </c:pt>
                <c:pt idx="61">
                  <c:v>75630</c:v>
                </c:pt>
                <c:pt idx="62">
                  <c:v>81864</c:v>
                </c:pt>
                <c:pt idx="63">
                  <c:v>91505</c:v>
                </c:pt>
              </c:numCache>
            </c:numRef>
          </c:val>
          <c:smooth val="0"/>
          <c:extLst>
            <c:ext xmlns:c16="http://schemas.microsoft.com/office/drawing/2014/chart" uri="{C3380CC4-5D6E-409C-BE32-E72D297353CC}">
              <c16:uniqueId val="{00000004-A9CF-4DF6-B52D-0EC054604369}"/>
            </c:ext>
          </c:extLst>
        </c:ser>
        <c:dLbls>
          <c:showLegendKey val="0"/>
          <c:showVal val="0"/>
          <c:showCatName val="0"/>
          <c:showSerName val="0"/>
          <c:showPercent val="0"/>
          <c:showBubbleSize val="0"/>
        </c:dLbls>
        <c:marker val="1"/>
        <c:smooth val="0"/>
        <c:axId val="200499968"/>
        <c:axId val="200501888"/>
      </c:lineChart>
      <c:catAx>
        <c:axId val="200499968"/>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44744318181818177"/>
              <c:y val="0.892202798044739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00501888"/>
        <c:crosses val="autoZero"/>
        <c:auto val="1"/>
        <c:lblAlgn val="ctr"/>
        <c:lblOffset val="100"/>
        <c:tickLblSkip val="3"/>
        <c:tickMarkSkip val="1"/>
        <c:noMultiLvlLbl val="0"/>
      </c:catAx>
      <c:valAx>
        <c:axId val="200501888"/>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MMcf (million cubic feet)</a:t>
                </a:r>
              </a:p>
            </c:rich>
          </c:tx>
          <c:layout>
            <c:manualLayout>
              <c:xMode val="edge"/>
              <c:yMode val="edge"/>
              <c:x val="2.2727272727272804E-2"/>
              <c:y val="0.208715837125864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0499968"/>
        <c:crosses val="autoZero"/>
        <c:crossBetween val="between"/>
      </c:valAx>
      <c:spPr>
        <a:solidFill>
          <a:srgbClr val="C0C0C0"/>
        </a:solidFill>
        <a:ln w="12700">
          <a:solidFill>
            <a:srgbClr val="808080"/>
          </a:solidFill>
          <a:prstDash val="solid"/>
        </a:ln>
      </c:spPr>
    </c:plotArea>
    <c:legend>
      <c:legendPos val="r"/>
      <c:layout>
        <c:manualLayout>
          <c:xMode val="edge"/>
          <c:yMode val="edge"/>
          <c:x val="0.80681818181818177"/>
          <c:y val="0.36238580269209536"/>
          <c:w val="0.18575203430826018"/>
          <c:h val="0.3489196609044559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Natural Gas Usage for Electricity Generation and Generation Capacity of Natural Gas Fired Electricity Generation (1970-2022)</a:t>
            </a:r>
          </a:p>
        </c:rich>
      </c:tx>
      <c:layout>
        <c:manualLayout>
          <c:xMode val="edge"/>
          <c:yMode val="edge"/>
          <c:x val="0.11007810451544212"/>
          <c:y val="2.03784570596797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087811299066932E-2"/>
          <c:y val="0.15772925764192139"/>
          <c:w val="0.69366132462503727"/>
          <c:h val="0.75361505575995136"/>
        </c:manualLayout>
      </c:layout>
      <c:lineChart>
        <c:grouping val="standard"/>
        <c:varyColors val="0"/>
        <c:ser>
          <c:idx val="0"/>
          <c:order val="0"/>
          <c:tx>
            <c:v>Natural Gas Used</c:v>
          </c:tx>
          <c:spPr>
            <a:ln w="28575" cap="rnd">
              <a:solidFill>
                <a:schemeClr val="accent1"/>
              </a:solidFill>
              <a:round/>
            </a:ln>
            <a:effectLst/>
          </c:spPr>
          <c:marker>
            <c:symbol val="none"/>
          </c:marker>
          <c:cat>
            <c:numRef>
              <c:f>'Table NG2'!$A$16:$A$68</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'Table NG2'!$E$16:$E$68</c:f>
              <c:numCache>
                <c:formatCode>#,##0</c:formatCode>
                <c:ptCount val="53"/>
                <c:pt idx="0">
                  <c:v>2529</c:v>
                </c:pt>
                <c:pt idx="1">
                  <c:v>1075</c:v>
                </c:pt>
                <c:pt idx="2">
                  <c:v>1218</c:v>
                </c:pt>
                <c:pt idx="3">
                  <c:v>2322</c:v>
                </c:pt>
                <c:pt idx="4">
                  <c:v>1111</c:v>
                </c:pt>
                <c:pt idx="5">
                  <c:v>1059</c:v>
                </c:pt>
                <c:pt idx="6" formatCode="General">
                  <c:v>709</c:v>
                </c:pt>
                <c:pt idx="7" formatCode="General">
                  <c:v>953</c:v>
                </c:pt>
                <c:pt idx="8" formatCode="General">
                  <c:v>909</c:v>
                </c:pt>
                <c:pt idx="9">
                  <c:v>2320</c:v>
                </c:pt>
                <c:pt idx="10">
                  <c:v>4182</c:v>
                </c:pt>
                <c:pt idx="11">
                  <c:v>2069</c:v>
                </c:pt>
                <c:pt idx="12" formatCode="General">
                  <c:v>337</c:v>
                </c:pt>
                <c:pt idx="13" formatCode="General">
                  <c:v>335</c:v>
                </c:pt>
                <c:pt idx="14" formatCode="General">
                  <c:v>360</c:v>
                </c:pt>
                <c:pt idx="15" formatCode="General">
                  <c:v>468</c:v>
                </c:pt>
                <c:pt idx="16" formatCode="General">
                  <c:v>407</c:v>
                </c:pt>
                <c:pt idx="17" formatCode="General">
                  <c:v>478</c:v>
                </c:pt>
                <c:pt idx="18" formatCode="General">
                  <c:v>286</c:v>
                </c:pt>
                <c:pt idx="19" formatCode="General">
                  <c:v>336</c:v>
                </c:pt>
                <c:pt idx="20" formatCode="General">
                  <c:v>418</c:v>
                </c:pt>
                <c:pt idx="21" formatCode="General">
                  <c:v>268</c:v>
                </c:pt>
                <c:pt idx="22" formatCode="General">
                  <c:v>220</c:v>
                </c:pt>
                <c:pt idx="23" formatCode="General">
                  <c:v>270</c:v>
                </c:pt>
                <c:pt idx="24" formatCode="General">
                  <c:v>632</c:v>
                </c:pt>
                <c:pt idx="25" formatCode="General">
                  <c:v>388</c:v>
                </c:pt>
                <c:pt idx="26" formatCode="General">
                  <c:v>470</c:v>
                </c:pt>
                <c:pt idx="27" formatCode="General">
                  <c:v>420</c:v>
                </c:pt>
                <c:pt idx="28" formatCode="General">
                  <c:v>522</c:v>
                </c:pt>
                <c:pt idx="29" formatCode="General">
                  <c:v>291</c:v>
                </c:pt>
                <c:pt idx="30" formatCode="General">
                  <c:v>192</c:v>
                </c:pt>
                <c:pt idx="31" formatCode="General">
                  <c:v>161</c:v>
                </c:pt>
                <c:pt idx="32" formatCode="General">
                  <c:v>116</c:v>
                </c:pt>
                <c:pt idx="33" formatCode="General">
                  <c:v>259</c:v>
                </c:pt>
                <c:pt idx="34" formatCode="General">
                  <c:v>195</c:v>
                </c:pt>
                <c:pt idx="35">
                  <c:v>213</c:v>
                </c:pt>
                <c:pt idx="36">
                  <c:v>544</c:v>
                </c:pt>
                <c:pt idx="37">
                  <c:v>1000</c:v>
                </c:pt>
                <c:pt idx="38">
                  <c:v>513</c:v>
                </c:pt>
                <c:pt idx="39">
                  <c:v>656</c:v>
                </c:pt>
                <c:pt idx="40">
                  <c:v>705</c:v>
                </c:pt>
                <c:pt idx="41">
                  <c:v>4681</c:v>
                </c:pt>
                <c:pt idx="42">
                  <c:v>5370</c:v>
                </c:pt>
                <c:pt idx="43">
                  <c:v>4906</c:v>
                </c:pt>
                <c:pt idx="44">
                  <c:v>5662</c:v>
                </c:pt>
                <c:pt idx="45">
                  <c:v>6558</c:v>
                </c:pt>
                <c:pt idx="46">
                  <c:v>5363</c:v>
                </c:pt>
                <c:pt idx="47">
                  <c:v>4688</c:v>
                </c:pt>
                <c:pt idx="48">
                  <c:v>5129</c:v>
                </c:pt>
                <c:pt idx="49">
                  <c:v>5659</c:v>
                </c:pt>
                <c:pt idx="50">
                  <c:v>4413</c:v>
                </c:pt>
                <c:pt idx="51">
                  <c:v>5010</c:v>
                </c:pt>
                <c:pt idx="52">
                  <c:v>7106</c:v>
                </c:pt>
              </c:numCache>
            </c:numRef>
          </c:val>
          <c:smooth val="0"/>
          <c:extLst>
            <c:ext xmlns:c16="http://schemas.microsoft.com/office/drawing/2014/chart" uri="{C3380CC4-5D6E-409C-BE32-E72D297353CC}">
              <c16:uniqueId val="{00000000-FE55-4F57-B236-7D8AF4B2DB4A}"/>
            </c:ext>
          </c:extLst>
        </c:ser>
        <c:dLbls>
          <c:showLegendKey val="0"/>
          <c:showVal val="0"/>
          <c:showCatName val="0"/>
          <c:showSerName val="0"/>
          <c:showPercent val="0"/>
          <c:showBubbleSize val="0"/>
        </c:dLbls>
        <c:marker val="1"/>
        <c:smooth val="0"/>
        <c:axId val="413447136"/>
        <c:axId val="413446480"/>
      </c:lineChart>
      <c:lineChart>
        <c:grouping val="standard"/>
        <c:varyColors val="0"/>
        <c:ser>
          <c:idx val="1"/>
          <c:order val="1"/>
          <c:tx>
            <c:v>Natural Gas Electric Capacity</c:v>
          </c:tx>
          <c:spPr>
            <a:ln w="28575" cap="rnd">
              <a:solidFill>
                <a:schemeClr val="accent2"/>
              </a:solidFill>
              <a:round/>
            </a:ln>
            <a:effectLst/>
          </c:spPr>
          <c:marker>
            <c:symbol val="none"/>
          </c:marker>
          <c:cat>
            <c:numRef>
              <c:f>'Table NG2'!$A$16:$A$64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'Table NG2'!$D$98:$BD$98</c:f>
              <c:numCache>
                <c:formatCode>General</c:formatCode>
                <c:ptCount val="53"/>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pt idx="51">
                  <c:v>418.6</c:v>
                </c:pt>
                <c:pt idx="52">
                  <c:v>418.6</c:v>
                </c:pt>
              </c:numCache>
            </c:numRef>
          </c:val>
          <c:smooth val="0"/>
          <c:extLst>
            <c:ext xmlns:c16="http://schemas.microsoft.com/office/drawing/2014/chart" uri="{C3380CC4-5D6E-409C-BE32-E72D297353CC}">
              <c16:uniqueId val="{00000001-FE55-4F57-B236-7D8AF4B2DB4A}"/>
            </c:ext>
          </c:extLst>
        </c:ser>
        <c:dLbls>
          <c:showLegendKey val="0"/>
          <c:showVal val="0"/>
          <c:showCatName val="0"/>
          <c:showSerName val="0"/>
          <c:showPercent val="0"/>
          <c:showBubbleSize val="0"/>
        </c:dLbls>
        <c:marker val="1"/>
        <c:smooth val="0"/>
        <c:axId val="611567816"/>
        <c:axId val="611569784"/>
      </c:lineChart>
      <c:catAx>
        <c:axId val="41344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6480"/>
        <c:crosses val="autoZero"/>
        <c:auto val="1"/>
        <c:lblAlgn val="ctr"/>
        <c:lblOffset val="100"/>
        <c:noMultiLvlLbl val="0"/>
      </c:catAx>
      <c:valAx>
        <c:axId val="41344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 Cubic Feet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7136"/>
        <c:crosses val="autoZero"/>
        <c:crossBetween val="between"/>
      </c:valAx>
      <c:valAx>
        <c:axId val="611569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Natural Gas Electiricy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567816"/>
        <c:crosses val="max"/>
        <c:crossBetween val="between"/>
      </c:valAx>
      <c:catAx>
        <c:axId val="611567816"/>
        <c:scaling>
          <c:orientation val="minMax"/>
        </c:scaling>
        <c:delete val="1"/>
        <c:axPos val="b"/>
        <c:numFmt formatCode="General" sourceLinked="1"/>
        <c:majorTickMark val="out"/>
        <c:minorTickMark val="none"/>
        <c:tickLblPos val="nextTo"/>
        <c:crossAx val="611569784"/>
        <c:crosses val="autoZero"/>
        <c:auto val="1"/>
        <c:lblAlgn val="ctr"/>
        <c:lblOffset val="100"/>
        <c:noMultiLvlLbl val="0"/>
      </c:catAx>
      <c:spPr>
        <a:noFill/>
        <a:ln>
          <a:noFill/>
        </a:ln>
        <a:effectLst/>
      </c:spPr>
    </c:plotArea>
    <c:legend>
      <c:legendPos val="r"/>
      <c:layout>
        <c:manualLayout>
          <c:xMode val="edge"/>
          <c:yMode val="edge"/>
          <c:x val="0.86902860654022696"/>
          <c:y val="0.51372600259028756"/>
          <c:w val="0.12088057610356727"/>
          <c:h val="0.214702288851448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Fig. 3 Delivered Price of Natural Gas in Montana Adjusted for Inflation, 1960-2023 (in 2023 CPI dollars)</a:t>
            </a:r>
          </a:p>
        </c:rich>
      </c:tx>
      <c:layout>
        <c:manualLayout>
          <c:xMode val="edge"/>
          <c:yMode val="edge"/>
          <c:x val="0.11989470874570653"/>
          <c:y val="2.2792153734087207E-2"/>
        </c:manualLayout>
      </c:layout>
      <c:overlay val="0"/>
      <c:spPr>
        <a:noFill/>
        <a:ln w="25400">
          <a:noFill/>
        </a:ln>
      </c:spPr>
    </c:title>
    <c:autoTitleDeleted val="0"/>
    <c:plotArea>
      <c:layout>
        <c:manualLayout>
          <c:layoutTarget val="inner"/>
          <c:xMode val="edge"/>
          <c:yMode val="edge"/>
          <c:x val="0.14888029695772734"/>
          <c:y val="0.18233668963867086"/>
          <c:w val="0.65349227691179423"/>
          <c:h val="0.6210843490817225"/>
        </c:manualLayout>
      </c:layout>
      <c:lineChart>
        <c:grouping val="standard"/>
        <c:varyColors val="0"/>
        <c:ser>
          <c:idx val="0"/>
          <c:order val="0"/>
          <c:tx>
            <c:v>Residential</c:v>
          </c:tx>
          <c:cat>
            <c:strRef>
              <c:f>'Table NG3'!$A$6:$A$69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NG3'!$B$6:$B$69</c:f>
              <c:numCache>
                <c:formatCode>0.00</c:formatCode>
                <c:ptCount val="64"/>
                <c:pt idx="0">
                  <c:v>6.8160831081081072</c:v>
                </c:pt>
                <c:pt idx="1">
                  <c:v>6.6965754180602008</c:v>
                </c:pt>
                <c:pt idx="2">
                  <c:v>7.6119083443708604</c:v>
                </c:pt>
                <c:pt idx="3">
                  <c:v>7.452466862745097</c:v>
                </c:pt>
                <c:pt idx="4">
                  <c:v>7.5239429999999992</c:v>
                </c:pt>
                <c:pt idx="5">
                  <c:v>7.579195904761904</c:v>
                </c:pt>
                <c:pt idx="6">
                  <c:v>7.3497928703703694</c:v>
                </c:pt>
                <c:pt idx="7">
                  <c:v>7.2853304191616761</c:v>
                </c:pt>
                <c:pt idx="8">
                  <c:v>7.2206322413793096</c:v>
                </c:pt>
                <c:pt idx="9">
                  <c:v>7.3465793460490447</c:v>
                </c:pt>
                <c:pt idx="10">
                  <c:v>7.1459210567010309</c:v>
                </c:pt>
                <c:pt idx="11">
                  <c:v>7.049762814814815</c:v>
                </c:pt>
                <c:pt idx="12">
                  <c:v>7.0572204545454538</c:v>
                </c:pt>
                <c:pt idx="13">
                  <c:v>7.4770366216216217</c:v>
                </c:pt>
                <c:pt idx="14">
                  <c:v>6.9385036308316437</c:v>
                </c:pt>
                <c:pt idx="15">
                  <c:v>7.3638575464684015</c:v>
                </c:pt>
                <c:pt idx="16">
                  <c:v>7.3279881195079088</c:v>
                </c:pt>
                <c:pt idx="17">
                  <c:v>9.1606411881188095</c:v>
                </c:pt>
                <c:pt idx="18">
                  <c:v>8.8800422392638012</c:v>
                </c:pt>
                <c:pt idx="19">
                  <c:v>9.3181016942148762</c:v>
                </c:pt>
                <c:pt idx="20">
                  <c:v>11.326148337378639</c:v>
                </c:pt>
                <c:pt idx="21">
                  <c:v>12.624466600660064</c:v>
                </c:pt>
                <c:pt idx="22">
                  <c:v>14.128309430051813</c:v>
                </c:pt>
                <c:pt idx="23">
                  <c:v>14.201127078313252</c:v>
                </c:pt>
                <c:pt idx="24">
                  <c:v>14.301866708373433</c:v>
                </c:pt>
                <c:pt idx="25">
                  <c:v>13.673706161710037</c:v>
                </c:pt>
                <c:pt idx="26">
                  <c:v>12.400567390510949</c:v>
                </c:pt>
                <c:pt idx="27">
                  <c:v>11.867053785211267</c:v>
                </c:pt>
                <c:pt idx="28">
                  <c:v>11.111338123415045</c:v>
                </c:pt>
                <c:pt idx="29">
                  <c:v>10.773142499999999</c:v>
                </c:pt>
                <c:pt idx="30">
                  <c:v>10.735437566947207</c:v>
                </c:pt>
                <c:pt idx="31">
                  <c:v>10.144811453744493</c:v>
                </c:pt>
                <c:pt idx="32">
                  <c:v>10.458423378474695</c:v>
                </c:pt>
                <c:pt idx="33">
                  <c:v>10.408302560553631</c:v>
                </c:pt>
                <c:pt idx="34">
                  <c:v>10.787880769230769</c:v>
                </c:pt>
                <c:pt idx="35">
                  <c:v>10.330109251968505</c:v>
                </c:pt>
                <c:pt idx="36">
                  <c:v>9.4688225621414919</c:v>
                </c:pt>
                <c:pt idx="37">
                  <c:v>9.6183149532710264</c:v>
                </c:pt>
                <c:pt idx="38">
                  <c:v>9.8458757668711634</c:v>
                </c:pt>
                <c:pt idx="39">
                  <c:v>9.4679805522208884</c:v>
                </c:pt>
                <c:pt idx="40">
                  <c:v>10.704510627177701</c:v>
                </c:pt>
                <c:pt idx="41">
                  <c:v>12.531432298136645</c:v>
                </c:pt>
                <c:pt idx="42">
                  <c:v>9.0059049471928834</c:v>
                </c:pt>
                <c:pt idx="43">
                  <c:v>11.762458043478262</c:v>
                </c:pt>
                <c:pt idx="44">
                  <c:v>14.871891424033878</c:v>
                </c:pt>
                <c:pt idx="45">
                  <c:v>16.748047619047615</c:v>
                </c:pt>
                <c:pt idx="46">
                  <c:v>17.073812797619048</c:v>
                </c:pt>
                <c:pt idx="47">
                  <c:v>14.684349335879849</c:v>
                </c:pt>
                <c:pt idx="48">
                  <c:v>16.356299354862681</c:v>
                </c:pt>
                <c:pt idx="49">
                  <c:v>13.536427282939538</c:v>
                </c:pt>
                <c:pt idx="50">
                  <c:v>12.112348387570165</c:v>
                </c:pt>
                <c:pt idx="51">
                  <c:v>11.959156926989095</c:v>
                </c:pt>
                <c:pt idx="52">
                  <c:v>10.718104784968249</c:v>
                </c:pt>
                <c:pt idx="53">
                  <c:v>10.747087617028035</c:v>
                </c:pt>
                <c:pt idx="54">
                  <c:v>11.763504536699106</c:v>
                </c:pt>
                <c:pt idx="55">
                  <c:v>10.650849998523647</c:v>
                </c:pt>
                <c:pt idx="56">
                  <c:v>9.2468830492443956</c:v>
                </c:pt>
                <c:pt idx="57">
                  <c:v>9.5159258290915343</c:v>
                </c:pt>
                <c:pt idx="58">
                  <c:v>8.8793843003738004</c:v>
                </c:pt>
                <c:pt idx="59">
                  <c:v>8.4473661871372823</c:v>
                </c:pt>
                <c:pt idx="60">
                  <c:v>8.4914820058633858</c:v>
                </c:pt>
                <c:pt idx="61">
                  <c:v>9.9208516389929766</c:v>
                </c:pt>
                <c:pt idx="62">
                  <c:v>10.761442472559368</c:v>
                </c:pt>
                <c:pt idx="63">
                  <c:v>10.17</c:v>
                </c:pt>
              </c:numCache>
            </c:numRef>
          </c:val>
          <c:smooth val="0"/>
          <c:extLst>
            <c:ext xmlns:c16="http://schemas.microsoft.com/office/drawing/2014/chart" uri="{C3380CC4-5D6E-409C-BE32-E72D297353CC}">
              <c16:uniqueId val="{00000000-B9AB-47ED-A168-69ECBF78E914}"/>
            </c:ext>
          </c:extLst>
        </c:ser>
        <c:ser>
          <c:idx val="1"/>
          <c:order val="1"/>
          <c:tx>
            <c:v>Commercial</c:v>
          </c:tx>
          <c:cat>
            <c:strRef>
              <c:f>'Table NG3'!$A$6:$A$69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NG3'!$C$6:$C$69</c:f>
              <c:numCache>
                <c:formatCode>0.00</c:formatCode>
                <c:ptCount val="64"/>
                <c:pt idx="0">
                  <c:v>4.7919129729729724</c:v>
                </c:pt>
                <c:pt idx="1">
                  <c:v>4.6927146822742474</c:v>
                </c:pt>
                <c:pt idx="2">
                  <c:v>5.1218425827814569</c:v>
                </c:pt>
                <c:pt idx="3">
                  <c:v>5.0648802941176463</c:v>
                </c:pt>
                <c:pt idx="4">
                  <c:v>5.2559129999999996</c:v>
                </c:pt>
                <c:pt idx="5">
                  <c:v>5.2501216190476185</c:v>
                </c:pt>
                <c:pt idx="6">
                  <c:v>5.123154722222222</c:v>
                </c:pt>
                <c:pt idx="7">
                  <c:v>5.2260347604790409</c:v>
                </c:pt>
                <c:pt idx="8">
                  <c:v>5.2968871551724135</c:v>
                </c:pt>
                <c:pt idx="9">
                  <c:v>5.3558395912806533</c:v>
                </c:pt>
                <c:pt idx="10">
                  <c:v>5.192019819587629</c:v>
                </c:pt>
                <c:pt idx="11">
                  <c:v>5.1703292592592591</c:v>
                </c:pt>
                <c:pt idx="12">
                  <c:v>5.0534086363636357</c:v>
                </c:pt>
                <c:pt idx="13">
                  <c:v>5.5354856756756758</c:v>
                </c:pt>
                <c:pt idx="14">
                  <c:v>5.741782271805274</c:v>
                </c:pt>
                <c:pt idx="15">
                  <c:v>6.2558697211895904</c:v>
                </c:pt>
                <c:pt idx="16">
                  <c:v>6.3770688400702982</c:v>
                </c:pt>
                <c:pt idx="17">
                  <c:v>7.9903390099009881</c:v>
                </c:pt>
                <c:pt idx="18">
                  <c:v>7.7172911963190165</c:v>
                </c:pt>
                <c:pt idx="19">
                  <c:v>8.4296609090909076</c:v>
                </c:pt>
                <c:pt idx="20">
                  <c:v>11.56357824029126</c:v>
                </c:pt>
                <c:pt idx="21">
                  <c:v>13.915834521452142</c:v>
                </c:pt>
                <c:pt idx="22">
                  <c:v>15.439771336787562</c:v>
                </c:pt>
                <c:pt idx="23">
                  <c:v>15.545430873493977</c:v>
                </c:pt>
                <c:pt idx="24">
                  <c:v>15.422831780558228</c:v>
                </c:pt>
                <c:pt idx="25">
                  <c:v>14.472025594795539</c:v>
                </c:pt>
                <c:pt idx="26">
                  <c:v>12.484241934306571</c:v>
                </c:pt>
                <c:pt idx="27">
                  <c:v>11.678687852112676</c:v>
                </c:pt>
                <c:pt idx="28">
                  <c:v>11.111338123415045</c:v>
                </c:pt>
                <c:pt idx="29">
                  <c:v>10.74849</c:v>
                </c:pt>
                <c:pt idx="30">
                  <c:v>10.852381331293035</c:v>
                </c:pt>
                <c:pt idx="31">
                  <c:v>9.7632588105726867</c:v>
                </c:pt>
                <c:pt idx="32">
                  <c:v>9.7176183891660717</c:v>
                </c:pt>
                <c:pt idx="33">
                  <c:v>9.8794253979238729</c:v>
                </c:pt>
                <c:pt idx="34">
                  <c:v>10.12781923076923</c:v>
                </c:pt>
                <c:pt idx="35">
                  <c:v>9.8687645669291335</c:v>
                </c:pt>
                <c:pt idx="36">
                  <c:v>9.0401927342256201</c:v>
                </c:pt>
                <c:pt idx="37">
                  <c:v>9.1992992523364467</c:v>
                </c:pt>
                <c:pt idx="38">
                  <c:v>9.6208271779141086</c:v>
                </c:pt>
                <c:pt idx="39">
                  <c:v>9.4129341536614639</c:v>
                </c:pt>
                <c:pt idx="40">
                  <c:v>10.473733449477352</c:v>
                </c:pt>
                <c:pt idx="41">
                  <c:v>12.686780632411065</c:v>
                </c:pt>
                <c:pt idx="42">
                  <c:v>9.1248508615897723</c:v>
                </c:pt>
                <c:pt idx="43">
                  <c:v>11.762458043478262</c:v>
                </c:pt>
                <c:pt idx="44">
                  <c:v>14.74242991000529</c:v>
                </c:pt>
                <c:pt idx="45">
                  <c:v>16.779352380952378</c:v>
                </c:pt>
                <c:pt idx="46">
                  <c:v>16.861527380952381</c:v>
                </c:pt>
                <c:pt idx="47">
                  <c:v>14.463199496484068</c:v>
                </c:pt>
                <c:pt idx="48">
                  <c:v>16.072335824396315</c:v>
                </c:pt>
                <c:pt idx="49">
                  <c:v>13.408187445522216</c:v>
                </c:pt>
                <c:pt idx="50">
                  <c:v>11.972159170121435</c:v>
                </c:pt>
                <c:pt idx="51">
                  <c:v>12.040696633309475</c:v>
                </c:pt>
                <c:pt idx="52">
                  <c:v>10.624903873794612</c:v>
                </c:pt>
                <c:pt idx="53">
                  <c:v>10.615865546002052</c:v>
                </c:pt>
                <c:pt idx="54">
                  <c:v>11.3244714365369</c:v>
                </c:pt>
                <c:pt idx="55">
                  <c:v>10.483221608716375</c:v>
                </c:pt>
                <c:pt idx="56">
                  <c:v>9.0303582395513455</c:v>
                </c:pt>
                <c:pt idx="57">
                  <c:v>9.2661639963069788</c:v>
                </c:pt>
                <c:pt idx="58">
                  <c:v>8.6003872526844596</c:v>
                </c:pt>
                <c:pt idx="59">
                  <c:v>8.2090765908851733</c:v>
                </c:pt>
                <c:pt idx="60">
                  <c:v>8.2092166760285927</c:v>
                </c:pt>
                <c:pt idx="61">
                  <c:v>9.741694047318159</c:v>
                </c:pt>
                <c:pt idx="62">
                  <c:v>10.596358024274661</c:v>
                </c:pt>
                <c:pt idx="63">
                  <c:v>9.6999999999999993</c:v>
                </c:pt>
              </c:numCache>
            </c:numRef>
          </c:val>
          <c:smooth val="0"/>
          <c:extLst>
            <c:ext xmlns:c16="http://schemas.microsoft.com/office/drawing/2014/chart" uri="{C3380CC4-5D6E-409C-BE32-E72D297353CC}">
              <c16:uniqueId val="{00000001-B9AB-47ED-A168-69ECBF78E914}"/>
            </c:ext>
          </c:extLst>
        </c:ser>
        <c:ser>
          <c:idx val="2"/>
          <c:order val="2"/>
          <c:tx>
            <c:v>Industrial</c:v>
          </c:tx>
          <c:cat>
            <c:strRef>
              <c:f>'Table NG3'!$A$6:$A$69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NG3'!$D$6:$D$36</c:f>
              <c:numCache>
                <c:formatCode>0.00</c:formatCode>
                <c:ptCount val="31"/>
                <c:pt idx="0">
                  <c:v>2.8297072297297294</c:v>
                </c:pt>
                <c:pt idx="1">
                  <c:v>2.62751127090301</c:v>
                </c:pt>
                <c:pt idx="2">
                  <c:v>2.5406768543046354</c:v>
                </c:pt>
                <c:pt idx="3">
                  <c:v>2.6772937254901961</c:v>
                </c:pt>
                <c:pt idx="4">
                  <c:v>2.9878829999999996</c:v>
                </c:pt>
                <c:pt idx="5">
                  <c:v>3.018092095238095</c:v>
                </c:pt>
                <c:pt idx="6">
                  <c:v>2.8682118518518513</c:v>
                </c:pt>
                <c:pt idx="7">
                  <c:v>3.120976976047904</c:v>
                </c:pt>
                <c:pt idx="8">
                  <c:v>2.8636570689655172</c:v>
                </c:pt>
                <c:pt idx="9">
                  <c:v>2.8153558038147133</c:v>
                </c:pt>
                <c:pt idx="10">
                  <c:v>2.670856932989691</c:v>
                </c:pt>
                <c:pt idx="11">
                  <c:v>2.6946095555555551</c:v>
                </c:pt>
                <c:pt idx="12">
                  <c:v>2.7863222727272725</c:v>
                </c:pt>
                <c:pt idx="13">
                  <c:v>2.9260962837837834</c:v>
                </c:pt>
                <c:pt idx="14">
                  <c:v>3.5963647058823529</c:v>
                </c:pt>
                <c:pt idx="15">
                  <c:v>5.3922074163568769</c:v>
                </c:pt>
                <c:pt idx="16">
                  <c:v>4.9963555360281191</c:v>
                </c:pt>
                <c:pt idx="17">
                  <c:v>7.8591844554455426</c:v>
                </c:pt>
                <c:pt idx="18">
                  <c:v>7.6985371472392616</c:v>
                </c:pt>
                <c:pt idx="19">
                  <c:v>7.3643740909090907</c:v>
                </c:pt>
                <c:pt idx="20">
                  <c:v>11.660034138349511</c:v>
                </c:pt>
                <c:pt idx="21">
                  <c:v>14.319386996699668</c:v>
                </c:pt>
                <c:pt idx="22">
                  <c:v>17.384789720207252</c:v>
                </c:pt>
                <c:pt idx="23">
                  <c:v>12.246055120481929</c:v>
                </c:pt>
                <c:pt idx="24">
                  <c:v>15.219822358036572</c:v>
                </c:pt>
                <c:pt idx="25">
                  <c:v>13.369719758364313</c:v>
                </c:pt>
                <c:pt idx="26">
                  <c:v>10.91394966240876</c:v>
                </c:pt>
                <c:pt idx="27">
                  <c:v>9.2030213028169001</c:v>
                </c:pt>
                <c:pt idx="28">
                  <c:v>7.9588189349112426</c:v>
                </c:pt>
                <c:pt idx="29">
                  <c:v>7.3464449999999992</c:v>
                </c:pt>
                <c:pt idx="30">
                  <c:v>7.6481221882172914</c:v>
                </c:pt>
              </c:numCache>
            </c:numRef>
          </c:val>
          <c:smooth val="0"/>
          <c:extLst>
            <c:ext xmlns:c16="http://schemas.microsoft.com/office/drawing/2014/chart" uri="{C3380CC4-5D6E-409C-BE32-E72D297353CC}">
              <c16:uniqueId val="{00000002-B9AB-47ED-A168-69ECBF78E914}"/>
            </c:ext>
          </c:extLst>
        </c:ser>
        <c:ser>
          <c:idx val="3"/>
          <c:order val="3"/>
          <c:tx>
            <c:v>All Customers</c:v>
          </c:tx>
          <c:cat>
            <c:strRef>
              <c:f>'Table NG3'!$A$6:$A$69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NG3'!$E$6:$E$36</c:f>
              <c:numCache>
                <c:formatCode>0.00</c:formatCode>
                <c:ptCount val="31"/>
                <c:pt idx="0">
                  <c:v>4.6886389864864855</c:v>
                </c:pt>
                <c:pt idx="1">
                  <c:v>4.4780153177257525</c:v>
                </c:pt>
                <c:pt idx="2">
                  <c:v>4.69670940397351</c:v>
                </c:pt>
                <c:pt idx="3">
                  <c:v>4.6153347058823524</c:v>
                </c:pt>
                <c:pt idx="4">
                  <c:v>4.8811949999999991</c:v>
                </c:pt>
                <c:pt idx="5">
                  <c:v>4.910464952380952</c:v>
                </c:pt>
                <c:pt idx="6">
                  <c:v>4.6702791666666661</c:v>
                </c:pt>
                <c:pt idx="7">
                  <c:v>4.9972241317365267</c:v>
                </c:pt>
                <c:pt idx="8">
                  <c:v>4.8664601724137935</c:v>
                </c:pt>
                <c:pt idx="9">
                  <c:v>4.681153732970027</c:v>
                </c:pt>
                <c:pt idx="10">
                  <c:v>4.5065786597938136</c:v>
                </c:pt>
                <c:pt idx="11">
                  <c:v>4.5513993333333334</c:v>
                </c:pt>
                <c:pt idx="12">
                  <c:v>4.6073045454545447</c:v>
                </c:pt>
                <c:pt idx="13">
                  <c:v>4.8056828378378373</c:v>
                </c:pt>
                <c:pt idx="14">
                  <c:v>4.9853055578093315</c:v>
                </c:pt>
                <c:pt idx="15">
                  <c:v>6.1876858550185867</c:v>
                </c:pt>
                <c:pt idx="16">
                  <c:v>6.2535030579964843</c:v>
                </c:pt>
                <c:pt idx="17">
                  <c:v>8.2778701485148485</c:v>
                </c:pt>
                <c:pt idx="18">
                  <c:v>8.0642411042944762</c:v>
                </c:pt>
                <c:pt idx="19">
                  <c:v>8.4380821487603299</c:v>
                </c:pt>
                <c:pt idx="20">
                  <c:v>11.804717985436891</c:v>
                </c:pt>
                <c:pt idx="21">
                  <c:v>13.643436600660065</c:v>
                </c:pt>
                <c:pt idx="22">
                  <c:v>15.297221129533677</c:v>
                </c:pt>
                <c:pt idx="23">
                  <c:v>13.998560753012047</c:v>
                </c:pt>
                <c:pt idx="24">
                  <c:v>14.78438185755534</c:v>
                </c:pt>
                <c:pt idx="25">
                  <c:v>13.764617983271375</c:v>
                </c:pt>
                <c:pt idx="26">
                  <c:v>12.026821094890513</c:v>
                </c:pt>
                <c:pt idx="27">
                  <c:v>11.194318309859154</c:v>
                </c:pt>
                <c:pt idx="28">
                  <c:v>10.439489771766695</c:v>
                </c:pt>
                <c:pt idx="29">
                  <c:v>10.058219999999999</c:v>
                </c:pt>
                <c:pt idx="30">
                  <c:v>9.9636087222647269</c:v>
                </c:pt>
              </c:numCache>
            </c:numRef>
          </c:val>
          <c:smooth val="0"/>
          <c:extLst>
            <c:ext xmlns:c16="http://schemas.microsoft.com/office/drawing/2014/chart" uri="{C3380CC4-5D6E-409C-BE32-E72D297353CC}">
              <c16:uniqueId val="{00000003-B9AB-47ED-A168-69ECBF78E914}"/>
            </c:ext>
          </c:extLst>
        </c:ser>
        <c:dLbls>
          <c:showLegendKey val="0"/>
          <c:showVal val="0"/>
          <c:showCatName val="0"/>
          <c:showSerName val="0"/>
          <c:showPercent val="0"/>
          <c:showBubbleSize val="0"/>
        </c:dLbls>
        <c:marker val="1"/>
        <c:smooth val="0"/>
        <c:axId val="221296128"/>
        <c:axId val="221577216"/>
      </c:lineChart>
      <c:catAx>
        <c:axId val="221296128"/>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Year</a:t>
                </a:r>
              </a:p>
            </c:rich>
          </c:tx>
          <c:layout>
            <c:manualLayout>
              <c:xMode val="edge"/>
              <c:yMode val="edge"/>
              <c:x val="0.46772133523452297"/>
              <c:y val="0.90883427567148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en-US"/>
          </a:p>
        </c:txPr>
        <c:crossAx val="221577216"/>
        <c:crosses val="autoZero"/>
        <c:auto val="1"/>
        <c:lblAlgn val="ctr"/>
        <c:lblOffset val="100"/>
        <c:tickLblSkip val="4"/>
        <c:tickMarkSkip val="1"/>
        <c:noMultiLvlLbl val="0"/>
      </c:catAx>
      <c:valAx>
        <c:axId val="221577216"/>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Price ($/Mcf)</a:t>
                </a:r>
              </a:p>
            </c:rich>
          </c:tx>
          <c:layout>
            <c:manualLayout>
              <c:xMode val="edge"/>
              <c:yMode val="edge"/>
              <c:x val="3.5573084586549786E-2"/>
              <c:y val="0.36182432041809759"/>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21296128"/>
        <c:crosses val="autoZero"/>
        <c:crossBetween val="between"/>
      </c:valAx>
      <c:spPr>
        <a:solidFill>
          <a:srgbClr val="FFFFFF"/>
        </a:solidFill>
        <a:ln w="12700">
          <a:solidFill>
            <a:srgbClr val="808080"/>
          </a:solidFill>
          <a:prstDash val="solid"/>
        </a:ln>
      </c:spPr>
    </c:plotArea>
    <c:legend>
      <c:legendPos val="r"/>
      <c:layout>
        <c:manualLayout>
          <c:xMode val="edge"/>
          <c:yMode val="edge"/>
          <c:x val="0.83001023177187583"/>
          <c:y val="0.3392079156405009"/>
          <c:w val="0.10882828710359306"/>
          <c:h val="0.15396849474376123"/>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1461135</xdr:colOff>
      <xdr:row>1</xdr:row>
      <xdr:rowOff>0</xdr:rowOff>
    </xdr:from>
    <xdr:to>
      <xdr:col>17</xdr:col>
      <xdr:colOff>581026</xdr:colOff>
      <xdr:row>32</xdr:row>
      <xdr:rowOff>142875</xdr:rowOff>
    </xdr:to>
    <xdr:graphicFrame macro="">
      <xdr:nvGraphicFramePr>
        <xdr:cNvPr id="3128" name="Chart 2">
          <a:extLst>
            <a:ext uri="{FF2B5EF4-FFF2-40B4-BE49-F238E27FC236}">
              <a16:creationId xmlns:a16="http://schemas.microsoft.com/office/drawing/2014/main" id="{00000000-0008-0000-0000-00003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142875</xdr:colOff>
      <xdr:row>36</xdr:row>
      <xdr:rowOff>38100</xdr:rowOff>
    </xdr:from>
    <xdr:to>
      <xdr:col>14</xdr:col>
      <xdr:colOff>536748</xdr:colOff>
      <xdr:row>49</xdr:row>
      <xdr:rowOff>93076</xdr:rowOff>
    </xdr:to>
    <xdr:pic>
      <xdr:nvPicPr>
        <xdr:cNvPr id="5" name="Picture 4">
          <a:extLst>
            <a:ext uri="{FF2B5EF4-FFF2-40B4-BE49-F238E27FC236}">
              <a16:creationId xmlns:a16="http://schemas.microsoft.com/office/drawing/2014/main" id="{8FB47822-0629-460B-8D5B-0D0087696B4E}"/>
            </a:ext>
          </a:extLst>
        </xdr:cNvPr>
        <xdr:cNvPicPr>
          <a:picLocks noChangeAspect="1"/>
        </xdr:cNvPicPr>
      </xdr:nvPicPr>
      <xdr:blipFill>
        <a:blip xmlns:r="http://schemas.openxmlformats.org/officeDocument/2006/relationships" r:embed="rId2"/>
        <a:stretch>
          <a:fillRect/>
        </a:stretch>
      </xdr:blipFill>
      <xdr:spPr>
        <a:xfrm>
          <a:off x="10496550" y="6019800"/>
          <a:ext cx="3695238" cy="2152381"/>
        </a:xfrm>
        <a:prstGeom prst="rect">
          <a:avLst/>
        </a:prstGeom>
      </xdr:spPr>
    </xdr:pic>
    <xdr:clientData/>
  </xdr:twoCellAnchor>
  <xdr:twoCellAnchor editAs="oneCell">
    <xdr:from>
      <xdr:col>12</xdr:col>
      <xdr:colOff>327660</xdr:colOff>
      <xdr:row>53</xdr:row>
      <xdr:rowOff>0</xdr:rowOff>
    </xdr:from>
    <xdr:to>
      <xdr:col>17</xdr:col>
      <xdr:colOff>315659</xdr:colOff>
      <xdr:row>65</xdr:row>
      <xdr:rowOff>83820</xdr:rowOff>
    </xdr:to>
    <xdr:pic>
      <xdr:nvPicPr>
        <xdr:cNvPr id="4" name="Picture 3">
          <a:extLst>
            <a:ext uri="{FF2B5EF4-FFF2-40B4-BE49-F238E27FC236}">
              <a16:creationId xmlns:a16="http://schemas.microsoft.com/office/drawing/2014/main" id="{7EA88439-694E-329C-DD7F-D49BA310F71F}"/>
            </a:ext>
          </a:extLst>
        </xdr:cNvPr>
        <xdr:cNvPicPr>
          <a:picLocks noChangeAspect="1"/>
        </xdr:cNvPicPr>
      </xdr:nvPicPr>
      <xdr:blipFill>
        <a:blip xmlns:r="http://schemas.openxmlformats.org/officeDocument/2006/relationships" r:embed="rId3"/>
        <a:stretch>
          <a:fillRect/>
        </a:stretch>
      </xdr:blipFill>
      <xdr:spPr>
        <a:xfrm>
          <a:off x="13174980" y="9204960"/>
          <a:ext cx="3035999" cy="2087880"/>
        </a:xfrm>
        <a:prstGeom prst="rect">
          <a:avLst/>
        </a:prstGeom>
      </xdr:spPr>
    </xdr:pic>
    <xdr:clientData/>
  </xdr:twoCellAnchor>
  <xdr:twoCellAnchor editAs="oneCell">
    <xdr:from>
      <xdr:col>7</xdr:col>
      <xdr:colOff>1150620</xdr:colOff>
      <xdr:row>70</xdr:row>
      <xdr:rowOff>60960</xdr:rowOff>
    </xdr:from>
    <xdr:to>
      <xdr:col>21</xdr:col>
      <xdr:colOff>103700</xdr:colOff>
      <xdr:row>102</xdr:row>
      <xdr:rowOff>132543</xdr:rowOff>
    </xdr:to>
    <xdr:pic>
      <xdr:nvPicPr>
        <xdr:cNvPr id="6" name="Picture 5">
          <a:extLst>
            <a:ext uri="{FF2B5EF4-FFF2-40B4-BE49-F238E27FC236}">
              <a16:creationId xmlns:a16="http://schemas.microsoft.com/office/drawing/2014/main" id="{08FCED5D-B3AD-79D0-5B7A-6306DAA68F46}"/>
            </a:ext>
          </a:extLst>
        </xdr:cNvPr>
        <xdr:cNvPicPr>
          <a:picLocks noChangeAspect="1"/>
        </xdr:cNvPicPr>
      </xdr:nvPicPr>
      <xdr:blipFill>
        <a:blip xmlns:r="http://schemas.openxmlformats.org/officeDocument/2006/relationships" r:embed="rId4"/>
        <a:stretch>
          <a:fillRect/>
        </a:stretch>
      </xdr:blipFill>
      <xdr:spPr>
        <a:xfrm>
          <a:off x="9837420" y="12108180"/>
          <a:ext cx="8600000" cy="6457143"/>
        </a:xfrm>
        <a:prstGeom prst="rect">
          <a:avLst/>
        </a:prstGeom>
      </xdr:spPr>
    </xdr:pic>
    <xdr:clientData/>
  </xdr:twoCellAnchor>
  <xdr:twoCellAnchor editAs="oneCell">
    <xdr:from>
      <xdr:col>5</xdr:col>
      <xdr:colOff>3070860</xdr:colOff>
      <xdr:row>36</xdr:row>
      <xdr:rowOff>7620</xdr:rowOff>
    </xdr:from>
    <xdr:to>
      <xdr:col>9</xdr:col>
      <xdr:colOff>127184</xdr:colOff>
      <xdr:row>55</xdr:row>
      <xdr:rowOff>165317</xdr:rowOff>
    </xdr:to>
    <xdr:pic>
      <xdr:nvPicPr>
        <xdr:cNvPr id="7" name="Picture 6">
          <a:extLst>
            <a:ext uri="{FF2B5EF4-FFF2-40B4-BE49-F238E27FC236}">
              <a16:creationId xmlns:a16="http://schemas.microsoft.com/office/drawing/2014/main" id="{657AC725-D601-0564-F731-D597910CD0A6}"/>
            </a:ext>
          </a:extLst>
        </xdr:cNvPr>
        <xdr:cNvPicPr>
          <a:picLocks noChangeAspect="1"/>
        </xdr:cNvPicPr>
      </xdr:nvPicPr>
      <xdr:blipFill>
        <a:blip xmlns:r="http://schemas.openxmlformats.org/officeDocument/2006/relationships" r:embed="rId5"/>
        <a:stretch>
          <a:fillRect/>
        </a:stretch>
      </xdr:blipFill>
      <xdr:spPr>
        <a:xfrm>
          <a:off x="7162800" y="6362700"/>
          <a:ext cx="3609524" cy="33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1011552</xdr:colOff>
      <xdr:row>2</xdr:row>
      <xdr:rowOff>43814</xdr:rowOff>
    </xdr:from>
    <xdr:to>
      <xdr:col>20</xdr:col>
      <xdr:colOff>47625</xdr:colOff>
      <xdr:row>27</xdr:row>
      <xdr:rowOff>47625</xdr:rowOff>
    </xdr:to>
    <xdr:graphicFrame macro="">
      <xdr:nvGraphicFramePr>
        <xdr:cNvPr id="2105" name="Chart 3">
          <a:extLst>
            <a:ext uri="{FF2B5EF4-FFF2-40B4-BE49-F238E27FC236}">
              <a16:creationId xmlns:a16="http://schemas.microsoft.com/office/drawing/2014/main" id="{00000000-0008-0000-01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1030604</xdr:colOff>
      <xdr:row>27</xdr:row>
      <xdr:rowOff>190499</xdr:rowOff>
    </xdr:from>
    <xdr:to>
      <xdr:col>20</xdr:col>
      <xdr:colOff>47625</xdr:colOff>
      <xdr:row>54</xdr:row>
      <xdr:rowOff>123824</xdr:rowOff>
    </xdr:to>
    <xdr:graphicFrame macro="">
      <xdr:nvGraphicFramePr>
        <xdr:cNvPr id="2" name="Chart 1">
          <a:extLst>
            <a:ext uri="{FF2B5EF4-FFF2-40B4-BE49-F238E27FC236}">
              <a16:creationId xmlns:a16="http://schemas.microsoft.com/office/drawing/2014/main" id="{6734ABCA-F2CD-4DA3-A902-D004893B0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0.2775</cdr:x>
      <cdr:y>0.49694</cdr:y>
    </cdr:from>
    <cdr:to>
      <cdr:x>0.44456</cdr:x>
      <cdr:y>0.56157</cdr:y>
    </cdr:to>
    <cdr:sp macro="" textlink="">
      <cdr:nvSpPr>
        <cdr:cNvPr id="2" name="TextBox 1">
          <a:extLst xmlns:a="http://schemas.openxmlformats.org/drawingml/2006/main">
            <a:ext uri="{FF2B5EF4-FFF2-40B4-BE49-F238E27FC236}">
              <a16:creationId xmlns:a16="http://schemas.microsoft.com/office/drawing/2014/main" id="{A5B9EA5A-C0AD-4583-97FA-556A87FFAD0B}"/>
            </a:ext>
          </a:extLst>
        </cdr:cNvPr>
        <cdr:cNvSpPr txBox="1"/>
      </cdr:nvSpPr>
      <cdr:spPr>
        <a:xfrm xmlns:a="http://schemas.openxmlformats.org/drawingml/2006/main">
          <a:off x="2507856" y="2522877"/>
          <a:ext cx="1509789" cy="3281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Frank Bird Plant closes</a:t>
          </a:r>
        </a:p>
      </cdr:txBody>
    </cdr:sp>
  </cdr:relSizeAnchor>
  <cdr:relSizeAnchor xmlns:cdr="http://schemas.openxmlformats.org/drawingml/2006/chartDrawing">
    <cdr:from>
      <cdr:x>0.29783</cdr:x>
      <cdr:y>0.56507</cdr:y>
    </cdr:from>
    <cdr:to>
      <cdr:x>0.30489</cdr:x>
      <cdr:y>0.65939</cdr:y>
    </cdr:to>
    <cdr:cxnSp macro="">
      <cdr:nvCxnSpPr>
        <cdr:cNvPr id="4" name="Straight Arrow Connector 3">
          <a:extLst xmlns:a="http://schemas.openxmlformats.org/drawingml/2006/main">
            <a:ext uri="{FF2B5EF4-FFF2-40B4-BE49-F238E27FC236}">
              <a16:creationId xmlns:a16="http://schemas.microsoft.com/office/drawing/2014/main" id="{AD7CD1A0-C4D1-4471-A7EF-D2F622A9CAC2}"/>
            </a:ext>
          </a:extLst>
        </cdr:cNvPr>
        <cdr:cNvCxnSpPr/>
      </cdr:nvCxnSpPr>
      <cdr:spPr bwMode="auto">
        <a:xfrm xmlns:a="http://schemas.openxmlformats.org/drawingml/2006/main" flipH="1">
          <a:off x="2691628" y="2868762"/>
          <a:ext cx="63803" cy="478846"/>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0.48908</cdr:x>
      <cdr:y>0.18079</cdr:y>
    </cdr:from>
    <cdr:to>
      <cdr:x>0.65154</cdr:x>
      <cdr:y>0.30019</cdr:y>
    </cdr:to>
    <cdr:sp macro="" textlink="">
      <cdr:nvSpPr>
        <cdr:cNvPr id="6" name="TextBox 5">
          <a:extLst xmlns:a="http://schemas.openxmlformats.org/drawingml/2006/main">
            <a:ext uri="{FF2B5EF4-FFF2-40B4-BE49-F238E27FC236}">
              <a16:creationId xmlns:a16="http://schemas.microsoft.com/office/drawing/2014/main" id="{CC181942-0F10-42EC-A2BF-0AFFF3D151BD}"/>
            </a:ext>
          </a:extLst>
        </cdr:cNvPr>
        <cdr:cNvSpPr txBox="1"/>
      </cdr:nvSpPr>
      <cdr:spPr>
        <a:xfrm xmlns:a="http://schemas.openxmlformats.org/drawingml/2006/main">
          <a:off x="4574667" y="918184"/>
          <a:ext cx="1519578" cy="606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Dave Gates and Culbertson plants open</a:t>
          </a:r>
        </a:p>
      </cdr:txBody>
    </cdr:sp>
  </cdr:relSizeAnchor>
  <cdr:relSizeAnchor xmlns:cdr="http://schemas.openxmlformats.org/drawingml/2006/chartDrawing">
    <cdr:from>
      <cdr:x>0.60371</cdr:x>
      <cdr:y>0.27097</cdr:y>
    </cdr:from>
    <cdr:to>
      <cdr:x>0.63297</cdr:x>
      <cdr:y>0.3653</cdr:y>
    </cdr:to>
    <cdr:cxnSp macro="">
      <cdr:nvCxnSpPr>
        <cdr:cNvPr id="8" name="Straight Arrow Connector 7">
          <a:extLst xmlns:a="http://schemas.openxmlformats.org/drawingml/2006/main">
            <a:ext uri="{FF2B5EF4-FFF2-40B4-BE49-F238E27FC236}">
              <a16:creationId xmlns:a16="http://schemas.microsoft.com/office/drawing/2014/main" id="{DFAB5F1F-F118-4DDE-85CD-9D13B5534FB6}"/>
            </a:ext>
          </a:extLst>
        </cdr:cNvPr>
        <cdr:cNvCxnSpPr/>
      </cdr:nvCxnSpPr>
      <cdr:spPr bwMode="auto">
        <a:xfrm xmlns:a="http://schemas.openxmlformats.org/drawingml/2006/main">
          <a:off x="5455880" y="1375663"/>
          <a:ext cx="264432" cy="478897"/>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0.45145</cdr:x>
      <cdr:y>0.64227</cdr:y>
    </cdr:from>
    <cdr:to>
      <cdr:x>0.61391</cdr:x>
      <cdr:y>0.75756</cdr:y>
    </cdr:to>
    <cdr:sp macro="" textlink="">
      <cdr:nvSpPr>
        <cdr:cNvPr id="7" name="TextBox 1">
          <a:extLst xmlns:a="http://schemas.openxmlformats.org/drawingml/2006/main">
            <a:ext uri="{FF2B5EF4-FFF2-40B4-BE49-F238E27FC236}">
              <a16:creationId xmlns:a16="http://schemas.microsoft.com/office/drawing/2014/main" id="{61678970-A18F-4CFC-8C32-49BBD3DFC067}"/>
            </a:ext>
          </a:extLst>
        </cdr:cNvPr>
        <cdr:cNvSpPr txBox="1"/>
      </cdr:nvSpPr>
      <cdr:spPr>
        <a:xfrm xmlns:a="http://schemas.openxmlformats.org/drawingml/2006/main">
          <a:off x="4079902" y="3260700"/>
          <a:ext cx="1468203" cy="5853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Basin Creek opens</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403860</xdr:colOff>
      <xdr:row>2</xdr:row>
      <xdr:rowOff>236220</xdr:rowOff>
    </xdr:from>
    <xdr:to>
      <xdr:col>19</xdr:col>
      <xdr:colOff>419100</xdr:colOff>
      <xdr:row>36</xdr:row>
      <xdr:rowOff>19050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76200</xdr:colOff>
      <xdr:row>10</xdr:row>
      <xdr:rowOff>209550</xdr:rowOff>
    </xdr:to>
    <xdr:sp macro="" textlink="">
      <xdr:nvSpPr>
        <xdr:cNvPr id="1192" name="Text Box 2">
          <a:extLst>
            <a:ext uri="{FF2B5EF4-FFF2-40B4-BE49-F238E27FC236}">
              <a16:creationId xmlns:a16="http://schemas.microsoft.com/office/drawing/2014/main" id="{00000000-0008-0000-0400-0000A8040000}"/>
            </a:ext>
          </a:extLst>
        </xdr:cNvPr>
        <xdr:cNvSpPr txBox="1">
          <a:spLocks noChangeArrowheads="1"/>
        </xdr:cNvSpPr>
      </xdr:nvSpPr>
      <xdr:spPr bwMode="auto">
        <a:xfrm>
          <a:off x="4162425" y="2200275"/>
          <a:ext cx="76200" cy="200025"/>
        </a:xfrm>
        <a:prstGeom prst="rect">
          <a:avLst/>
        </a:prstGeom>
        <a:noFill/>
        <a:ln w="9525">
          <a:noFill/>
          <a:miter lim="800000"/>
          <a:headEnd/>
          <a:tailEnd/>
        </a:ln>
      </xdr:spPr>
    </xdr:sp>
    <xdr:clientData/>
  </xdr:twoCellAnchor>
  <xdr:twoCellAnchor editAs="oneCell">
    <xdr:from>
      <xdr:col>6</xdr:col>
      <xdr:colOff>0</xdr:colOff>
      <xdr:row>85</xdr:row>
      <xdr:rowOff>0</xdr:rowOff>
    </xdr:from>
    <xdr:to>
      <xdr:col>6</xdr:col>
      <xdr:colOff>76200</xdr:colOff>
      <xdr:row>85</xdr:row>
      <xdr:rowOff>209550</xdr:rowOff>
    </xdr:to>
    <xdr:sp macro="" textlink="">
      <xdr:nvSpPr>
        <xdr:cNvPr id="1193" name="Text Box 4">
          <a:extLst>
            <a:ext uri="{FF2B5EF4-FFF2-40B4-BE49-F238E27FC236}">
              <a16:creationId xmlns:a16="http://schemas.microsoft.com/office/drawing/2014/main" id="{00000000-0008-0000-0400-0000A9040000}"/>
            </a:ext>
          </a:extLst>
        </xdr:cNvPr>
        <xdr:cNvSpPr txBox="1">
          <a:spLocks noChangeArrowheads="1"/>
        </xdr:cNvSpPr>
      </xdr:nvSpPr>
      <xdr:spPr bwMode="auto">
        <a:xfrm>
          <a:off x="4162425" y="14401800"/>
          <a:ext cx="76200" cy="200025"/>
        </a:xfrm>
        <a:prstGeom prst="rect">
          <a:avLst/>
        </a:prstGeom>
        <a:noFill/>
        <a:ln w="9525">
          <a:noFill/>
          <a:miter lim="800000"/>
          <a:headEnd/>
          <a:tailEnd/>
        </a:ln>
      </xdr:spPr>
    </xdr:sp>
    <xdr:clientData/>
  </xdr:twoCellAnchor>
  <xdr:twoCellAnchor editAs="oneCell">
    <xdr:from>
      <xdr:col>8</xdr:col>
      <xdr:colOff>0</xdr:colOff>
      <xdr:row>85</xdr:row>
      <xdr:rowOff>0</xdr:rowOff>
    </xdr:from>
    <xdr:to>
      <xdr:col>8</xdr:col>
      <xdr:colOff>76200</xdr:colOff>
      <xdr:row>85</xdr:row>
      <xdr:rowOff>209550</xdr:rowOff>
    </xdr:to>
    <xdr:sp macro="" textlink="">
      <xdr:nvSpPr>
        <xdr:cNvPr id="1194" name="Text Box 7">
          <a:extLst>
            <a:ext uri="{FF2B5EF4-FFF2-40B4-BE49-F238E27FC236}">
              <a16:creationId xmlns:a16="http://schemas.microsoft.com/office/drawing/2014/main" id="{00000000-0008-0000-0400-0000AA040000}"/>
            </a:ext>
          </a:extLst>
        </xdr:cNvPr>
        <xdr:cNvSpPr txBox="1">
          <a:spLocks noChangeArrowheads="1"/>
        </xdr:cNvSpPr>
      </xdr:nvSpPr>
      <xdr:spPr bwMode="auto">
        <a:xfrm>
          <a:off x="5753100" y="14401800"/>
          <a:ext cx="76200" cy="200025"/>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Savagian, Alexandria" id="{0D5A2113-C90F-4F98-B508-2BAEAC8715E9}" userId="S::CBA664@mt.gov::29f6dfcb-9cca-4999-842b-ef01765a618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9" dT="2024-12-18T16:29:43.84" personId="{0D5A2113-C90F-4F98-B508-2BAEAC8715E9}" id="{64D9FDAB-CBF8-424F-A2B2-A3F59BE882FF}">
    <text xml:space="preserve">Found the price on eia, but seems like it only includes 1.6% of industrial customers, so perhaps not worth including. Montana Natural Gas Prices </text>
    <extLst>
      <x:ext xmlns:xltc2="http://schemas.microsoft.com/office/spreadsheetml/2020/threadedcomments2" uri="{F7C98A9C-CBB3-438F-8F68-D28B6AF4A901}">
        <xltc2:checksum>1178629068</xltc2:checksum>
        <xltc2:hyperlink startIndex="118" length="26" url="https://www.eia.gov/dnav/ng/ng_pri_sum_dcu_SMT_a.htm"/>
      </x:ext>
    </extLst>
  </threadedComment>
  <threadedComment ref="D69" dT="2024-12-18T16:30:29.59" personId="{0D5A2113-C90F-4F98-B508-2BAEAC8715E9}" id="{0374A942-DE76-4466-95DD-27C711D404A0}" parentId="{64D9FDAB-CBF8-424F-A2B2-A3F59BE882FF}">
    <text>Reported again in 1997</text>
  </threadedComment>
</ThreadedComments>
</file>

<file path=xl/threadedComments/threadedComment2.xml><?xml version="1.0" encoding="utf-8"?>
<ThreadedComments xmlns="http://schemas.microsoft.com/office/spreadsheetml/2018/threadedcomments" xmlns:x="http://schemas.openxmlformats.org/spreadsheetml/2006/main">
  <threadedComment ref="A79" dT="2024-12-18T17:31:08.91" personId="{0D5A2113-C90F-4F98-B508-2BAEAC8715E9}" id="{D5036BD8-06CD-43CC-80A2-8312A5BC343F}">
    <text xml:space="preserve">Cannot find northwestern's schedule 35 annual gas report. Only schedule 28 gas report. </text>
  </threadedComment>
  <threadedComment ref="G79" dT="2024-12-18T17:35:21.91" personId="{0D5A2113-C90F-4F98-B508-2BAEAC8715E9}" id="{33F8932A-1C1B-40AB-972D-EFF7E73B42E0}">
    <text>See mdu's schedule 35 form to right, a bit confused</text>
  </threadedComment>
  <threadedComment ref="B85" dT="2024-12-18T17:39:51.40" personId="{0D5A2113-C90F-4F98-B508-2BAEAC8715E9}" id="{AFFB36A6-263A-464C-A057-0705B05D808E}">
    <text>Will this be reported as energy west in the reports still?</text>
  </threadedComment>
  <threadedComment ref="O99" dT="2024-12-18T17:38:45.02" personId="{0D5A2113-C90F-4F98-B508-2BAEAC8715E9}" id="{66B074F7-7BBC-415C-A906-FE8DDC580E37}">
    <text>Can't find havre pipeline report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5"/>
  <sheetViews>
    <sheetView tabSelected="1" workbookViewId="0">
      <selection sqref="A1:E2"/>
    </sheetView>
  </sheetViews>
  <sheetFormatPr defaultColWidth="8.88671875" defaultRowHeight="13.2" x14ac:dyDescent="0.25"/>
  <cols>
    <col min="1" max="1" width="9" style="6" customWidth="1"/>
    <col min="2" max="2" width="12.44140625" style="1" customWidth="1"/>
    <col min="3" max="3" width="11.5546875" style="1" customWidth="1"/>
    <col min="4" max="4" width="14" style="1" customWidth="1"/>
    <col min="5" max="5" width="12.6640625" style="1" customWidth="1"/>
    <col min="6" max="6" width="45.6640625" style="1" customWidth="1"/>
    <col min="7" max="7" width="21.33203125" style="1" customWidth="1"/>
    <col min="8" max="8" width="23" style="1" customWidth="1"/>
    <col min="9" max="9" width="5.5546875" style="1" customWidth="1"/>
    <col min="10" max="10" width="10.109375" style="1" bestFit="1" customWidth="1"/>
    <col min="11" max="11" width="8.88671875" style="1"/>
    <col min="12" max="12" width="13.109375" style="1" customWidth="1"/>
    <col min="13" max="16384" width="8.88671875" style="1"/>
  </cols>
  <sheetData>
    <row r="1" spans="1:9" ht="15.75" customHeight="1" x14ac:dyDescent="0.25">
      <c r="A1" s="260" t="s">
        <v>206</v>
      </c>
      <c r="B1" s="261"/>
      <c r="C1" s="261"/>
      <c r="D1" s="261"/>
      <c r="E1" s="262"/>
    </row>
    <row r="2" spans="1:9" ht="41.25" customHeight="1" x14ac:dyDescent="0.25">
      <c r="A2" s="263"/>
      <c r="B2" s="264"/>
      <c r="C2" s="264"/>
      <c r="D2" s="264"/>
      <c r="E2" s="265"/>
    </row>
    <row r="3" spans="1:9" ht="6" customHeight="1" x14ac:dyDescent="0.25">
      <c r="A3" s="68"/>
      <c r="E3" s="69"/>
    </row>
    <row r="4" spans="1:9" ht="23.25" customHeight="1" x14ac:dyDescent="0.25">
      <c r="A4"/>
      <c r="B4" s="186"/>
      <c r="C4" s="187"/>
      <c r="D4" s="187"/>
      <c r="E4" s="266" t="s">
        <v>100</v>
      </c>
      <c r="G4" s="4"/>
      <c r="I4" s="4"/>
    </row>
    <row r="5" spans="1:9" ht="13.2" customHeight="1" x14ac:dyDescent="0.25">
      <c r="A5"/>
      <c r="B5" s="269" t="s">
        <v>0</v>
      </c>
      <c r="C5" s="272" t="s">
        <v>1</v>
      </c>
      <c r="D5" s="272" t="s">
        <v>101</v>
      </c>
      <c r="E5" s="267"/>
      <c r="G5" s="5"/>
      <c r="H5" s="4"/>
      <c r="I5" s="5"/>
    </row>
    <row r="6" spans="1:9" x14ac:dyDescent="0.25">
      <c r="A6"/>
      <c r="B6" s="269"/>
      <c r="C6" s="272"/>
      <c r="D6" s="272"/>
      <c r="E6" s="267"/>
      <c r="G6" s="5"/>
      <c r="H6" s="4"/>
      <c r="I6" s="5"/>
    </row>
    <row r="7" spans="1:9" x14ac:dyDescent="0.25">
      <c r="A7"/>
      <c r="B7" s="270"/>
      <c r="C7" s="273"/>
      <c r="D7" s="273"/>
      <c r="E7" s="267"/>
      <c r="G7" s="5"/>
      <c r="H7" s="5"/>
      <c r="I7" s="5"/>
    </row>
    <row r="8" spans="1:9" x14ac:dyDescent="0.25">
      <c r="A8"/>
      <c r="B8" s="271"/>
      <c r="C8" s="274"/>
      <c r="D8" s="274"/>
      <c r="E8" s="268"/>
      <c r="G8" s="5"/>
      <c r="H8" s="5"/>
      <c r="I8" s="5"/>
    </row>
    <row r="9" spans="1:9" ht="6.75" customHeight="1" x14ac:dyDescent="0.25">
      <c r="A9"/>
      <c r="B9" s="188"/>
      <c r="C9" s="189"/>
      <c r="D9" s="189"/>
      <c r="E9" s="190"/>
    </row>
    <row r="10" spans="1:9" x14ac:dyDescent="0.25">
      <c r="A10" s="191">
        <v>1960</v>
      </c>
      <c r="B10" s="192">
        <v>37792</v>
      </c>
      <c r="C10" s="193">
        <v>33235</v>
      </c>
      <c r="D10" s="181">
        <v>7.0999999999999994E-2</v>
      </c>
      <c r="E10" s="194">
        <v>2360</v>
      </c>
      <c r="F10" s="9"/>
      <c r="G10" s="9"/>
      <c r="H10" s="10"/>
      <c r="I10" s="9"/>
    </row>
    <row r="11" spans="1:9" x14ac:dyDescent="0.25">
      <c r="A11" s="191">
        <v>1961</v>
      </c>
      <c r="B11" s="192">
        <v>36798</v>
      </c>
      <c r="C11" s="193">
        <v>33716</v>
      </c>
      <c r="D11" s="181">
        <v>7.3999999999999996E-2</v>
      </c>
      <c r="E11" s="194">
        <v>2495</v>
      </c>
      <c r="F11" s="9"/>
      <c r="G11" s="9"/>
      <c r="H11" s="10"/>
      <c r="I11" s="9"/>
    </row>
    <row r="12" spans="1:9" x14ac:dyDescent="0.25">
      <c r="A12" s="191">
        <v>1962</v>
      </c>
      <c r="B12" s="192">
        <v>32621</v>
      </c>
      <c r="C12" s="193">
        <v>29791</v>
      </c>
      <c r="D12" s="181">
        <v>7.3999999999999996E-2</v>
      </c>
      <c r="E12" s="194">
        <v>2205</v>
      </c>
      <c r="F12" s="9"/>
      <c r="G12" s="9"/>
      <c r="H12" s="10"/>
      <c r="I12" s="9"/>
    </row>
    <row r="13" spans="1:9" x14ac:dyDescent="0.25">
      <c r="A13" s="191">
        <v>1963</v>
      </c>
      <c r="B13" s="192">
        <v>31228</v>
      </c>
      <c r="C13" s="193">
        <v>29862</v>
      </c>
      <c r="D13" s="181">
        <v>7.4999999999999997E-2</v>
      </c>
      <c r="E13" s="194">
        <v>2240</v>
      </c>
      <c r="F13" s="9"/>
      <c r="G13" s="9"/>
      <c r="H13" s="10"/>
      <c r="I13" s="9"/>
    </row>
    <row r="14" spans="1:9" x14ac:dyDescent="0.25">
      <c r="A14" s="191">
        <v>1964</v>
      </c>
      <c r="B14" s="192">
        <v>26653</v>
      </c>
      <c r="C14" s="193">
        <v>25050</v>
      </c>
      <c r="D14" s="181">
        <v>7.8E-2</v>
      </c>
      <c r="E14" s="194">
        <v>1954</v>
      </c>
      <c r="F14" s="9"/>
      <c r="G14" s="9"/>
      <c r="H14" s="10"/>
      <c r="I14" s="9"/>
    </row>
    <row r="15" spans="1:9" x14ac:dyDescent="0.25">
      <c r="A15" s="191">
        <v>1965</v>
      </c>
      <c r="B15" s="192">
        <v>29800</v>
      </c>
      <c r="C15" s="193">
        <v>28105</v>
      </c>
      <c r="D15" s="181">
        <v>8.2000000000000003E-2</v>
      </c>
      <c r="E15" s="194">
        <v>2305</v>
      </c>
      <c r="F15" s="9"/>
      <c r="G15" s="9"/>
      <c r="H15" s="10"/>
      <c r="I15" s="9"/>
    </row>
    <row r="16" spans="1:9" x14ac:dyDescent="0.25">
      <c r="A16" s="191">
        <v>1966</v>
      </c>
      <c r="B16" s="192">
        <v>36048</v>
      </c>
      <c r="C16" s="193">
        <v>30685</v>
      </c>
      <c r="D16" s="181">
        <v>8.3000000000000004E-2</v>
      </c>
      <c r="E16" s="194">
        <v>2547</v>
      </c>
      <c r="F16" s="9"/>
      <c r="G16" s="9"/>
      <c r="H16" s="10"/>
      <c r="I16" s="9"/>
    </row>
    <row r="17" spans="1:9" x14ac:dyDescent="0.25">
      <c r="A17" s="191">
        <v>1967</v>
      </c>
      <c r="B17" s="192">
        <v>31610</v>
      </c>
      <c r="C17" s="193">
        <v>25866</v>
      </c>
      <c r="D17" s="181">
        <v>8.4000000000000005E-2</v>
      </c>
      <c r="E17" s="194">
        <v>2173</v>
      </c>
      <c r="F17" s="9"/>
      <c r="G17" s="9"/>
      <c r="H17" s="10"/>
      <c r="I17" s="9"/>
    </row>
    <row r="18" spans="1:9" x14ac:dyDescent="0.25">
      <c r="A18" s="191">
        <v>1968</v>
      </c>
      <c r="B18" s="192">
        <v>32229</v>
      </c>
      <c r="C18" s="193">
        <v>19313</v>
      </c>
      <c r="D18" s="181">
        <v>9.0999999999999998E-2</v>
      </c>
      <c r="E18" s="194">
        <v>1757</v>
      </c>
      <c r="F18" s="9"/>
      <c r="G18" s="9"/>
      <c r="H18" s="10"/>
      <c r="I18" s="9"/>
    </row>
    <row r="19" spans="1:9" x14ac:dyDescent="0.25">
      <c r="A19" s="191">
        <v>1969</v>
      </c>
      <c r="B19" s="192">
        <v>68064</v>
      </c>
      <c r="C19" s="193">
        <v>41229</v>
      </c>
      <c r="D19" s="181">
        <v>0.10199999999999999</v>
      </c>
      <c r="E19" s="194">
        <v>4205</v>
      </c>
      <c r="F19" s="9"/>
      <c r="G19" s="9"/>
      <c r="H19" s="10"/>
      <c r="I19" s="9"/>
    </row>
    <row r="20" spans="1:9" x14ac:dyDescent="0.25">
      <c r="A20" s="191">
        <v>1970</v>
      </c>
      <c r="B20" s="192">
        <v>48302</v>
      </c>
      <c r="C20" s="193">
        <v>42705</v>
      </c>
      <c r="D20" s="181">
        <v>0.10299999999999999</v>
      </c>
      <c r="E20" s="194">
        <v>4399</v>
      </c>
      <c r="F20" s="9"/>
      <c r="G20" s="9"/>
      <c r="H20" s="10"/>
      <c r="I20" s="9"/>
    </row>
    <row r="21" spans="1:9" x14ac:dyDescent="0.25">
      <c r="A21" s="191">
        <v>1971</v>
      </c>
      <c r="B21" s="192">
        <v>38136</v>
      </c>
      <c r="C21" s="193">
        <v>32720</v>
      </c>
      <c r="D21" s="181">
        <v>0.121</v>
      </c>
      <c r="E21" s="194">
        <v>3959</v>
      </c>
      <c r="F21" s="9"/>
      <c r="G21" s="9"/>
      <c r="H21" s="10"/>
      <c r="I21" s="9"/>
    </row>
    <row r="22" spans="1:9" x14ac:dyDescent="0.25">
      <c r="A22" s="191">
        <v>1972</v>
      </c>
      <c r="B22" s="192">
        <v>38137</v>
      </c>
      <c r="C22" s="193">
        <v>33474</v>
      </c>
      <c r="D22" s="181">
        <v>0.123</v>
      </c>
      <c r="E22" s="194">
        <v>4117</v>
      </c>
      <c r="F22" s="9"/>
      <c r="G22" s="9"/>
      <c r="H22" s="10"/>
      <c r="I22" s="9"/>
    </row>
    <row r="23" spans="1:9" x14ac:dyDescent="0.25">
      <c r="A23" s="191">
        <v>1973</v>
      </c>
      <c r="B23" s="192">
        <v>60931</v>
      </c>
      <c r="C23" s="193">
        <v>56175</v>
      </c>
      <c r="D23" s="181">
        <v>0.23599999999999999</v>
      </c>
      <c r="E23" s="194">
        <v>13257</v>
      </c>
      <c r="F23" s="9"/>
      <c r="G23" s="9"/>
      <c r="H23" s="10"/>
      <c r="I23" s="9"/>
    </row>
    <row r="24" spans="1:9" x14ac:dyDescent="0.25">
      <c r="A24" s="191">
        <v>1974</v>
      </c>
      <c r="B24" s="192">
        <v>59524</v>
      </c>
      <c r="C24" s="193">
        <v>54873</v>
      </c>
      <c r="D24" s="181">
        <v>0.253</v>
      </c>
      <c r="E24" s="194">
        <v>13883</v>
      </c>
      <c r="F24" s="9"/>
      <c r="G24" s="9"/>
      <c r="H24" s="10"/>
      <c r="I24" s="9"/>
    </row>
    <row r="25" spans="1:9" x14ac:dyDescent="0.25">
      <c r="A25" s="191">
        <v>1975</v>
      </c>
      <c r="B25" s="192">
        <v>44547</v>
      </c>
      <c r="C25" s="193">
        <v>40734</v>
      </c>
      <c r="D25" s="181">
        <v>0.433</v>
      </c>
      <c r="E25" s="194">
        <v>17638</v>
      </c>
      <c r="F25" s="9"/>
      <c r="G25" s="9"/>
      <c r="H25" s="10"/>
      <c r="I25" s="9"/>
    </row>
    <row r="26" spans="1:9" x14ac:dyDescent="0.25">
      <c r="A26" s="191">
        <v>1976</v>
      </c>
      <c r="B26" s="192">
        <v>45097</v>
      </c>
      <c r="C26" s="193">
        <v>42563</v>
      </c>
      <c r="D26" s="181">
        <v>0.44500000000000001</v>
      </c>
      <c r="E26" s="194">
        <v>18941</v>
      </c>
      <c r="F26" s="9"/>
      <c r="G26" s="9"/>
      <c r="H26" s="10"/>
      <c r="I26" s="9"/>
    </row>
    <row r="27" spans="1:9" x14ac:dyDescent="0.25">
      <c r="A27" s="191">
        <v>1977</v>
      </c>
      <c r="B27" s="192">
        <v>48181</v>
      </c>
      <c r="C27" s="193">
        <v>46819</v>
      </c>
      <c r="D27" s="181">
        <v>0.71899999999999997</v>
      </c>
      <c r="E27" s="194">
        <v>33663</v>
      </c>
      <c r="F27" s="9"/>
      <c r="G27" s="9"/>
      <c r="H27" s="10"/>
      <c r="I27" s="9"/>
    </row>
    <row r="28" spans="1:9" x14ac:dyDescent="0.25">
      <c r="A28" s="191">
        <v>1978</v>
      </c>
      <c r="B28" s="192">
        <v>48497</v>
      </c>
      <c r="C28" s="193">
        <v>46522</v>
      </c>
      <c r="D28" s="181">
        <v>0.84699999999999998</v>
      </c>
      <c r="E28" s="194">
        <v>39404</v>
      </c>
      <c r="F28" s="9"/>
      <c r="G28" s="9"/>
      <c r="H28" s="10"/>
      <c r="I28" s="9"/>
    </row>
    <row r="29" spans="1:9" x14ac:dyDescent="0.25">
      <c r="A29" s="191">
        <v>1979</v>
      </c>
      <c r="B29" s="192">
        <v>56094</v>
      </c>
      <c r="C29" s="193">
        <v>53888</v>
      </c>
      <c r="D29" s="181">
        <v>1.2110000000000001</v>
      </c>
      <c r="E29" s="194">
        <v>65258</v>
      </c>
      <c r="F29" s="9"/>
      <c r="G29" s="9"/>
      <c r="H29" s="10"/>
      <c r="I29" s="9"/>
    </row>
    <row r="30" spans="1:9" x14ac:dyDescent="0.25">
      <c r="A30" s="191">
        <v>1980</v>
      </c>
      <c r="B30" s="192">
        <v>53802</v>
      </c>
      <c r="C30" s="193">
        <v>51867</v>
      </c>
      <c r="D30" s="181">
        <v>1.454</v>
      </c>
      <c r="E30" s="194">
        <v>75415</v>
      </c>
      <c r="F30" s="9"/>
      <c r="G30" s="9"/>
      <c r="H30" s="10"/>
      <c r="I30" s="9"/>
    </row>
    <row r="31" spans="1:9" x14ac:dyDescent="0.25">
      <c r="A31" s="191">
        <v>1981</v>
      </c>
      <c r="B31" s="192">
        <v>58502</v>
      </c>
      <c r="C31" s="193">
        <v>56565</v>
      </c>
      <c r="D31" s="181">
        <v>1.909</v>
      </c>
      <c r="E31" s="194">
        <v>107983</v>
      </c>
      <c r="F31" s="9"/>
      <c r="G31" s="9"/>
      <c r="H31" s="10"/>
      <c r="I31" s="9"/>
    </row>
    <row r="32" spans="1:9" x14ac:dyDescent="0.25">
      <c r="A32" s="191">
        <v>1982</v>
      </c>
      <c r="B32" s="192">
        <v>58184</v>
      </c>
      <c r="C32" s="193">
        <v>56517</v>
      </c>
      <c r="D32" s="181">
        <v>2.145</v>
      </c>
      <c r="E32" s="194">
        <v>121229</v>
      </c>
      <c r="F32" s="9"/>
      <c r="G32" s="9"/>
      <c r="H32" s="10"/>
      <c r="I32" s="9"/>
    </row>
    <row r="33" spans="1:16" x14ac:dyDescent="0.25">
      <c r="A33" s="191">
        <v>1983</v>
      </c>
      <c r="B33" s="192">
        <v>53516</v>
      </c>
      <c r="C33" s="193">
        <v>51967</v>
      </c>
      <c r="D33" s="181">
        <v>2.41</v>
      </c>
      <c r="E33" s="194">
        <v>125240</v>
      </c>
      <c r="F33" s="9"/>
      <c r="G33" s="9"/>
      <c r="H33" s="10"/>
      <c r="I33" s="9"/>
    </row>
    <row r="34" spans="1:16" x14ac:dyDescent="0.25">
      <c r="A34" s="191">
        <v>1984</v>
      </c>
      <c r="B34" s="192">
        <v>52930</v>
      </c>
      <c r="C34" s="193">
        <v>51474</v>
      </c>
      <c r="D34" s="181">
        <v>2.46</v>
      </c>
      <c r="E34" s="194">
        <v>126626</v>
      </c>
      <c r="F34" s="9"/>
      <c r="G34" s="224"/>
      <c r="H34" s="10"/>
      <c r="I34" s="9"/>
    </row>
    <row r="35" spans="1:16" ht="12.75" customHeight="1" x14ac:dyDescent="0.25">
      <c r="A35" s="191">
        <v>1985</v>
      </c>
      <c r="B35" s="192">
        <v>54151</v>
      </c>
      <c r="C35" s="193">
        <v>52494</v>
      </c>
      <c r="D35" s="181">
        <v>2.39</v>
      </c>
      <c r="E35" s="194">
        <v>125461</v>
      </c>
      <c r="G35" s="258" t="s">
        <v>217</v>
      </c>
      <c r="H35" s="258"/>
      <c r="I35" s="258"/>
      <c r="J35" s="258"/>
      <c r="K35" s="258"/>
      <c r="L35" s="258"/>
      <c r="M35" s="258"/>
      <c r="N35" s="258"/>
      <c r="O35" s="258"/>
      <c r="P35" s="258"/>
    </row>
    <row r="36" spans="1:16" x14ac:dyDescent="0.25">
      <c r="A36" s="191">
        <v>1986</v>
      </c>
      <c r="B36" s="192">
        <v>48246</v>
      </c>
      <c r="C36" s="193">
        <v>46592</v>
      </c>
      <c r="D36" s="181">
        <v>2.0499999999999998</v>
      </c>
      <c r="E36" s="194">
        <v>95514</v>
      </c>
      <c r="F36" s="9"/>
      <c r="G36" s="259"/>
      <c r="H36" s="259"/>
      <c r="I36" s="259"/>
      <c r="J36" s="259"/>
      <c r="K36" s="259"/>
      <c r="L36" s="259"/>
      <c r="M36" s="259"/>
      <c r="N36" s="259"/>
      <c r="O36" s="259"/>
      <c r="P36" s="259"/>
    </row>
    <row r="37" spans="1:16" x14ac:dyDescent="0.25">
      <c r="A37" s="191">
        <v>1987</v>
      </c>
      <c r="B37" s="192">
        <v>47845</v>
      </c>
      <c r="C37" s="193">
        <v>46456</v>
      </c>
      <c r="D37" s="181">
        <v>1.8</v>
      </c>
      <c r="E37" s="194">
        <v>83621</v>
      </c>
      <c r="F37" s="9"/>
      <c r="G37" s="9"/>
      <c r="H37" s="10"/>
      <c r="I37" s="9"/>
    </row>
    <row r="38" spans="1:16" x14ac:dyDescent="0.25">
      <c r="A38" s="191">
        <v>1988</v>
      </c>
      <c r="B38" s="192">
        <v>53014</v>
      </c>
      <c r="C38" s="193">
        <v>51654</v>
      </c>
      <c r="D38" s="181">
        <v>1.7</v>
      </c>
      <c r="E38" s="194">
        <v>87812</v>
      </c>
      <c r="F38" s="9"/>
      <c r="G38" s="9"/>
      <c r="H38" s="10"/>
      <c r="I38" s="9"/>
    </row>
    <row r="39" spans="1:16" x14ac:dyDescent="0.25">
      <c r="A39" s="191">
        <v>1989</v>
      </c>
      <c r="B39" s="192">
        <v>52583</v>
      </c>
      <c r="C39" s="193">
        <v>51307</v>
      </c>
      <c r="D39" s="181">
        <v>1.55</v>
      </c>
      <c r="E39" s="194">
        <v>79526</v>
      </c>
      <c r="F39" s="9"/>
      <c r="G39" s="9"/>
      <c r="H39" s="10"/>
      <c r="I39" s="9"/>
    </row>
    <row r="40" spans="1:16" x14ac:dyDescent="0.25">
      <c r="A40" s="191">
        <v>1990</v>
      </c>
      <c r="B40" s="192">
        <v>51537</v>
      </c>
      <c r="C40" s="193">
        <v>50429</v>
      </c>
      <c r="D40" s="181">
        <v>1.79</v>
      </c>
      <c r="E40" s="194">
        <v>90268</v>
      </c>
      <c r="F40" s="9"/>
      <c r="G40" s="9"/>
      <c r="H40" s="10"/>
      <c r="I40" s="9"/>
    </row>
    <row r="41" spans="1:16" x14ac:dyDescent="0.25">
      <c r="A41" s="191">
        <v>1991</v>
      </c>
      <c r="B41" s="192">
        <v>53003</v>
      </c>
      <c r="C41" s="193">
        <v>51999</v>
      </c>
      <c r="D41" s="181">
        <v>1.66</v>
      </c>
      <c r="E41" s="194">
        <v>86318</v>
      </c>
      <c r="F41" s="9"/>
      <c r="G41" s="9"/>
      <c r="H41" s="10"/>
      <c r="I41" s="9"/>
    </row>
    <row r="42" spans="1:16" x14ac:dyDescent="0.25">
      <c r="A42" s="191">
        <v>1992</v>
      </c>
      <c r="B42" s="192">
        <v>54810</v>
      </c>
      <c r="C42" s="193">
        <v>53867</v>
      </c>
      <c r="D42" s="181">
        <v>1.62</v>
      </c>
      <c r="E42" s="194">
        <v>87265</v>
      </c>
      <c r="F42" s="9"/>
      <c r="G42" s="9"/>
      <c r="H42" s="10"/>
      <c r="I42" s="9"/>
    </row>
    <row r="43" spans="1:16" x14ac:dyDescent="0.25">
      <c r="A43" s="191">
        <v>1993</v>
      </c>
      <c r="B43" s="192">
        <v>55517</v>
      </c>
      <c r="C43" s="193">
        <v>54528</v>
      </c>
      <c r="D43" s="181">
        <v>1.55</v>
      </c>
      <c r="E43" s="194">
        <v>84518.399999999994</v>
      </c>
      <c r="F43" s="9"/>
      <c r="G43" s="9"/>
      <c r="H43" s="10"/>
      <c r="I43" s="9"/>
    </row>
    <row r="44" spans="1:16" x14ac:dyDescent="0.25">
      <c r="A44" s="191">
        <v>1994</v>
      </c>
      <c r="B44" s="192">
        <v>51072</v>
      </c>
      <c r="C44" s="193">
        <v>50416</v>
      </c>
      <c r="D44" s="181">
        <v>1.46</v>
      </c>
      <c r="E44" s="194">
        <v>73607.360000000001</v>
      </c>
      <c r="F44" s="9"/>
      <c r="G44" s="9"/>
      <c r="H44" s="10"/>
      <c r="I44" s="9"/>
    </row>
    <row r="45" spans="1:16" x14ac:dyDescent="0.25">
      <c r="A45" s="191">
        <v>1995</v>
      </c>
      <c r="B45" s="192">
        <v>50763</v>
      </c>
      <c r="C45" s="193">
        <v>50264</v>
      </c>
      <c r="D45" s="181">
        <v>1.36</v>
      </c>
      <c r="E45" s="194">
        <v>68359.039999999994</v>
      </c>
      <c r="F45" s="9"/>
      <c r="G45" s="9"/>
      <c r="H45" s="10"/>
      <c r="I45" s="9"/>
    </row>
    <row r="46" spans="1:16" x14ac:dyDescent="0.25">
      <c r="A46" s="191">
        <v>1996</v>
      </c>
      <c r="B46" s="192">
        <v>51668</v>
      </c>
      <c r="C46" s="193">
        <v>50996</v>
      </c>
      <c r="D46" s="181">
        <v>1.41</v>
      </c>
      <c r="E46" s="194">
        <v>71904.36</v>
      </c>
      <c r="F46" s="9"/>
      <c r="G46" s="9"/>
      <c r="H46" s="10"/>
      <c r="I46" s="9"/>
    </row>
    <row r="47" spans="1:16" x14ac:dyDescent="0.25">
      <c r="A47" s="191">
        <v>1997</v>
      </c>
      <c r="B47" s="192">
        <v>53621</v>
      </c>
      <c r="C47" s="193">
        <v>52437</v>
      </c>
      <c r="D47" s="181">
        <v>1.59</v>
      </c>
      <c r="E47" s="194">
        <v>83374.83</v>
      </c>
      <c r="F47" s="9"/>
      <c r="G47" s="9"/>
      <c r="H47" s="10"/>
      <c r="I47" s="9"/>
    </row>
    <row r="48" spans="1:16" x14ac:dyDescent="0.25">
      <c r="A48" s="191">
        <v>1998</v>
      </c>
      <c r="B48" s="192">
        <v>59506</v>
      </c>
      <c r="C48" s="193">
        <v>57645</v>
      </c>
      <c r="D48" s="181">
        <v>1.53</v>
      </c>
      <c r="E48" s="194">
        <v>88196.85</v>
      </c>
      <c r="F48" s="9"/>
      <c r="G48" s="9"/>
      <c r="H48" s="10"/>
      <c r="I48" s="9"/>
    </row>
    <row r="49" spans="1:16" x14ac:dyDescent="0.25">
      <c r="A49" s="191">
        <v>1999</v>
      </c>
      <c r="B49" s="192">
        <v>61545</v>
      </c>
      <c r="C49" s="193">
        <v>61163</v>
      </c>
      <c r="D49" s="181">
        <v>1.68</v>
      </c>
      <c r="E49" s="194">
        <v>102753.84</v>
      </c>
      <c r="F49" s="9"/>
      <c r="G49" s="9"/>
      <c r="H49" s="10"/>
      <c r="I49" s="9"/>
    </row>
    <row r="50" spans="1:16" x14ac:dyDescent="0.25">
      <c r="A50" s="191">
        <v>2000</v>
      </c>
      <c r="B50" s="192">
        <v>70424</v>
      </c>
      <c r="C50" s="193">
        <v>69936</v>
      </c>
      <c r="D50" s="181">
        <v>2.84</v>
      </c>
      <c r="E50" s="194">
        <v>198618</v>
      </c>
      <c r="F50" s="9"/>
      <c r="G50" s="9"/>
      <c r="H50" s="10"/>
      <c r="I50" s="9"/>
    </row>
    <row r="51" spans="1:16" x14ac:dyDescent="0.25">
      <c r="A51" s="191">
        <v>2001</v>
      </c>
      <c r="B51" s="192">
        <v>81802</v>
      </c>
      <c r="C51" s="193">
        <v>81397</v>
      </c>
      <c r="D51" s="181">
        <v>3.12</v>
      </c>
      <c r="E51" s="194">
        <v>253959</v>
      </c>
      <c r="F51" s="9"/>
      <c r="G51" s="9"/>
      <c r="H51" s="10"/>
      <c r="I51" s="9"/>
    </row>
    <row r="52" spans="1:16" x14ac:dyDescent="0.25">
      <c r="A52" s="191">
        <v>2002</v>
      </c>
      <c r="B52" s="192">
        <v>86424</v>
      </c>
      <c r="C52" s="193">
        <v>86075</v>
      </c>
      <c r="D52" s="181">
        <v>2.39</v>
      </c>
      <c r="E52" s="194">
        <v>205719</v>
      </c>
      <c r="F52" s="9"/>
      <c r="G52" s="9"/>
      <c r="H52" s="10"/>
      <c r="I52" s="9"/>
      <c r="N52" s="73" t="s">
        <v>212</v>
      </c>
    </row>
    <row r="53" spans="1:16" x14ac:dyDescent="0.25">
      <c r="A53" s="195">
        <v>2003</v>
      </c>
      <c r="B53" s="193">
        <v>86431</v>
      </c>
      <c r="C53" s="193">
        <v>86027</v>
      </c>
      <c r="D53" s="181">
        <v>3.73</v>
      </c>
      <c r="E53" s="194">
        <v>320881</v>
      </c>
      <c r="F53" s="9"/>
      <c r="G53" s="9"/>
      <c r="H53" s="10"/>
      <c r="I53" s="9"/>
    </row>
    <row r="54" spans="1:16" x14ac:dyDescent="0.25">
      <c r="A54" s="195">
        <v>2004</v>
      </c>
      <c r="B54" s="193">
        <v>97838</v>
      </c>
      <c r="C54" s="193">
        <v>96762</v>
      </c>
      <c r="D54" s="181">
        <v>4.51</v>
      </c>
      <c r="E54" s="194">
        <v>436397</v>
      </c>
      <c r="F54" s="9"/>
      <c r="G54" s="9"/>
      <c r="H54" s="10"/>
      <c r="I54" s="9"/>
    </row>
    <row r="55" spans="1:16" x14ac:dyDescent="0.25">
      <c r="A55" s="195">
        <v>2005</v>
      </c>
      <c r="B55" s="193">
        <v>108555</v>
      </c>
      <c r="C55" s="193">
        <v>107918</v>
      </c>
      <c r="D55" s="181">
        <v>6.57</v>
      </c>
      <c r="E55" s="194">
        <v>709021.26</v>
      </c>
      <c r="F55" s="9"/>
      <c r="G55" s="9"/>
      <c r="H55" s="10"/>
      <c r="I55" s="9"/>
    </row>
    <row r="56" spans="1:16" x14ac:dyDescent="0.25">
      <c r="A56" s="191">
        <v>2006</v>
      </c>
      <c r="B56" s="192">
        <v>114037</v>
      </c>
      <c r="C56" s="193">
        <v>112845</v>
      </c>
      <c r="D56" s="181">
        <v>5.53</v>
      </c>
      <c r="E56" s="194">
        <v>624032.85</v>
      </c>
      <c r="F56" s="9" t="s">
        <v>7</v>
      </c>
      <c r="G56" s="9"/>
      <c r="H56" s="10"/>
      <c r="I56" s="9"/>
    </row>
    <row r="57" spans="1:16" x14ac:dyDescent="0.25">
      <c r="A57" s="191">
        <v>2007</v>
      </c>
      <c r="B57" s="192">
        <v>120525</v>
      </c>
      <c r="C57" s="193">
        <v>116848</v>
      </c>
      <c r="D57" s="181">
        <v>5.72</v>
      </c>
      <c r="E57" s="194">
        <v>668370.56000000006</v>
      </c>
      <c r="F57" s="9"/>
      <c r="G57" s="9"/>
      <c r="H57" s="10"/>
      <c r="I57" s="9"/>
    </row>
    <row r="58" spans="1:16" ht="13.2" customHeight="1" x14ac:dyDescent="0.25">
      <c r="A58" s="195">
        <v>2008</v>
      </c>
      <c r="B58" s="192">
        <v>119399</v>
      </c>
      <c r="C58" s="193">
        <v>112529</v>
      </c>
      <c r="D58" s="181">
        <v>7.5</v>
      </c>
      <c r="E58" s="194">
        <v>843968</v>
      </c>
      <c r="F58" s="217" t="s">
        <v>7</v>
      </c>
      <c r="G58" s="275" t="s">
        <v>218</v>
      </c>
      <c r="H58" s="275"/>
      <c r="I58" s="275"/>
      <c r="J58" s="275"/>
      <c r="K58" s="11"/>
      <c r="L58" s="11"/>
    </row>
    <row r="59" spans="1:16" ht="12.75" customHeight="1" x14ac:dyDescent="0.25">
      <c r="A59" s="195">
        <v>2009</v>
      </c>
      <c r="B59" s="193">
        <v>105251</v>
      </c>
      <c r="C59" s="193">
        <v>98245</v>
      </c>
      <c r="D59" s="181">
        <v>3.16</v>
      </c>
      <c r="E59" s="194">
        <v>310454</v>
      </c>
      <c r="F59" s="217"/>
      <c r="G59" s="275"/>
      <c r="H59" s="275"/>
      <c r="I59" s="275"/>
      <c r="J59" s="275"/>
      <c r="K59" s="11"/>
      <c r="L59" s="11"/>
    </row>
    <row r="60" spans="1:16" x14ac:dyDescent="0.25">
      <c r="A60" s="196">
        <v>2010</v>
      </c>
      <c r="B60" s="192">
        <v>93266</v>
      </c>
      <c r="C60" s="193">
        <v>87539</v>
      </c>
      <c r="D60" s="181">
        <v>3.64</v>
      </c>
      <c r="E60" s="194">
        <f>C60*D60</f>
        <v>318641.96000000002</v>
      </c>
      <c r="F60" s="9"/>
      <c r="G60" s="9"/>
      <c r="H60" s="10"/>
      <c r="I60" s="9"/>
    </row>
    <row r="61" spans="1:16" x14ac:dyDescent="0.25">
      <c r="A61" s="191">
        <v>2011</v>
      </c>
      <c r="B61" s="192">
        <v>79506</v>
      </c>
      <c r="C61" s="193">
        <v>74624</v>
      </c>
      <c r="D61" s="181" t="s">
        <v>6</v>
      </c>
      <c r="E61" s="182" t="s">
        <v>73</v>
      </c>
      <c r="F61" s="217" t="s">
        <v>7</v>
      </c>
      <c r="G61" s="9"/>
      <c r="H61" s="10"/>
      <c r="I61" s="9"/>
    </row>
    <row r="62" spans="1:16" ht="13.2" customHeight="1" x14ac:dyDescent="0.25">
      <c r="A62" s="195">
        <v>2012</v>
      </c>
      <c r="B62" s="193">
        <v>66954</v>
      </c>
      <c r="C62" s="193">
        <v>66954</v>
      </c>
      <c r="D62" s="181" t="s">
        <v>6</v>
      </c>
      <c r="E62" s="182" t="s">
        <v>73</v>
      </c>
      <c r="F62" s="9"/>
      <c r="G62" s="258" t="s">
        <v>214</v>
      </c>
      <c r="H62" s="258"/>
      <c r="I62" s="258"/>
      <c r="J62" s="258"/>
      <c r="K62" s="258"/>
      <c r="L62" s="258"/>
      <c r="M62" s="227"/>
      <c r="N62" s="227"/>
      <c r="O62" s="227"/>
      <c r="P62" s="227"/>
    </row>
    <row r="63" spans="1:16" s="11" customFormat="1" ht="13.2" customHeight="1" x14ac:dyDescent="0.25">
      <c r="A63" s="195">
        <v>2013</v>
      </c>
      <c r="B63" s="193">
        <v>63242</v>
      </c>
      <c r="C63" s="193">
        <v>63242</v>
      </c>
      <c r="D63" s="181" t="s">
        <v>6</v>
      </c>
      <c r="E63" s="182" t="s">
        <v>73</v>
      </c>
    </row>
    <row r="64" spans="1:16" s="11" customFormat="1" ht="13.2" customHeight="1" x14ac:dyDescent="0.25">
      <c r="A64" s="206">
        <v>2014</v>
      </c>
      <c r="B64" s="192">
        <v>59930</v>
      </c>
      <c r="C64" s="193">
        <v>59160</v>
      </c>
      <c r="D64" s="181" t="s">
        <v>6</v>
      </c>
      <c r="E64" s="182" t="s">
        <v>73</v>
      </c>
      <c r="H64" s="189" t="s">
        <v>188</v>
      </c>
      <c r="I64" s="189"/>
      <c r="J64" s="243">
        <v>18582621</v>
      </c>
    </row>
    <row r="65" spans="1:19" s="11" customFormat="1" ht="13.2" customHeight="1" x14ac:dyDescent="0.25">
      <c r="A65" s="206">
        <v>2015</v>
      </c>
      <c r="B65" s="192">
        <v>58240</v>
      </c>
      <c r="C65" s="193">
        <v>51356</v>
      </c>
      <c r="D65" s="181" t="s">
        <v>6</v>
      </c>
      <c r="E65" s="182" t="s">
        <v>73</v>
      </c>
      <c r="H65" s="189" t="s">
        <v>191</v>
      </c>
      <c r="I65"/>
      <c r="J65" s="226">
        <v>6061537</v>
      </c>
    </row>
    <row r="66" spans="1:19" s="11" customFormat="1" ht="13.2" customHeight="1" x14ac:dyDescent="0.25">
      <c r="A66" s="206">
        <v>2016</v>
      </c>
      <c r="B66" s="192">
        <v>52146</v>
      </c>
      <c r="C66" s="193">
        <v>47921</v>
      </c>
      <c r="D66" s="181" t="s">
        <v>6</v>
      </c>
      <c r="E66" s="182" t="s">
        <v>73</v>
      </c>
      <c r="H66" s="189" t="s">
        <v>192</v>
      </c>
      <c r="I66"/>
      <c r="J66" s="226">
        <v>4870002</v>
      </c>
    </row>
    <row r="67" spans="1:19" s="11" customFormat="1" ht="13.2" customHeight="1" x14ac:dyDescent="0.25">
      <c r="A67" s="221" t="s">
        <v>127</v>
      </c>
      <c r="B67" s="193">
        <v>49437</v>
      </c>
      <c r="C67" s="193">
        <v>46311</v>
      </c>
      <c r="D67" s="181" t="s">
        <v>6</v>
      </c>
      <c r="E67" s="182" t="s">
        <v>73</v>
      </c>
      <c r="H67" s="189" t="s">
        <v>190</v>
      </c>
      <c r="J67" s="226">
        <v>4203405</v>
      </c>
    </row>
    <row r="68" spans="1:19" s="11" customFormat="1" ht="13.2" customHeight="1" x14ac:dyDescent="0.25">
      <c r="A68" s="206">
        <v>2018</v>
      </c>
      <c r="B68" s="192">
        <v>47067</v>
      </c>
      <c r="C68" s="193">
        <v>43524</v>
      </c>
      <c r="D68" s="181" t="s">
        <v>6</v>
      </c>
      <c r="E68" s="182" t="s">
        <v>73</v>
      </c>
      <c r="H68" s="189" t="s">
        <v>193</v>
      </c>
      <c r="I68"/>
      <c r="J68" s="226">
        <v>2534371</v>
      </c>
      <c r="M68" s="275" t="s">
        <v>213</v>
      </c>
      <c r="N68" s="275"/>
      <c r="O68" s="275"/>
      <c r="P68" s="275"/>
      <c r="Q68" s="275"/>
      <c r="R68" s="275"/>
      <c r="S68" s="275"/>
    </row>
    <row r="69" spans="1:19" s="11" customFormat="1" ht="13.2" customHeight="1" x14ac:dyDescent="0.25">
      <c r="A69" s="206">
        <v>2019</v>
      </c>
      <c r="B69" s="192">
        <v>48355</v>
      </c>
      <c r="C69" s="193">
        <v>43263</v>
      </c>
      <c r="D69" s="181" t="s">
        <v>6</v>
      </c>
      <c r="E69" s="182" t="s">
        <v>73</v>
      </c>
      <c r="G69" s="11" t="s">
        <v>189</v>
      </c>
      <c r="M69" s="275"/>
      <c r="N69" s="275"/>
      <c r="O69" s="275"/>
      <c r="P69" s="275"/>
      <c r="Q69" s="275"/>
      <c r="R69" s="275"/>
      <c r="S69" s="275"/>
    </row>
    <row r="70" spans="1:19" s="11" customFormat="1" ht="13.2" customHeight="1" x14ac:dyDescent="0.25">
      <c r="A70" s="221">
        <v>2020</v>
      </c>
      <c r="B70" s="192">
        <v>41823</v>
      </c>
      <c r="C70" s="193">
        <v>37963</v>
      </c>
      <c r="D70" s="181" t="s">
        <v>6</v>
      </c>
      <c r="E70" s="182" t="s">
        <v>73</v>
      </c>
      <c r="G70" s="275" t="s">
        <v>215</v>
      </c>
      <c r="H70" s="275"/>
      <c r="I70" s="275"/>
      <c r="J70" s="275"/>
      <c r="K70" s="275"/>
    </row>
    <row r="71" spans="1:19" s="11" customFormat="1" ht="13.2" customHeight="1" x14ac:dyDescent="0.25">
      <c r="A71" s="232">
        <v>2021</v>
      </c>
      <c r="B71" s="234">
        <v>41828</v>
      </c>
      <c r="C71" s="233">
        <v>38692</v>
      </c>
      <c r="D71" s="232" t="s">
        <v>6</v>
      </c>
      <c r="E71" s="235" t="s">
        <v>73</v>
      </c>
      <c r="G71" s="275"/>
      <c r="H71" s="275"/>
      <c r="I71" s="275"/>
      <c r="J71" s="275"/>
      <c r="K71" s="275"/>
    </row>
    <row r="72" spans="1:19" s="11" customFormat="1" ht="13.2" customHeight="1" x14ac:dyDescent="0.25">
      <c r="A72" s="246">
        <v>2022</v>
      </c>
      <c r="B72" s="233">
        <v>42802</v>
      </c>
      <c r="C72" s="233">
        <v>39595</v>
      </c>
      <c r="D72" s="245" t="s">
        <v>6</v>
      </c>
      <c r="E72" s="247" t="s">
        <v>73</v>
      </c>
      <c r="G72" s="231"/>
      <c r="H72" s="231"/>
      <c r="I72" s="231"/>
      <c r="J72" s="231"/>
      <c r="K72" s="231"/>
    </row>
    <row r="73" spans="1:19" s="11" customFormat="1" ht="13.2" customHeight="1" x14ac:dyDescent="0.25">
      <c r="A73" s="248">
        <v>2023</v>
      </c>
      <c r="B73" s="253">
        <v>44989</v>
      </c>
      <c r="C73" s="254">
        <v>41172</v>
      </c>
      <c r="D73" s="236" t="s">
        <v>6</v>
      </c>
      <c r="E73" s="237" t="s">
        <v>73</v>
      </c>
      <c r="G73" s="231"/>
      <c r="H73" s="231"/>
      <c r="I73" s="231"/>
      <c r="J73" s="231"/>
      <c r="K73" s="231"/>
    </row>
    <row r="74" spans="1:19" s="11" customFormat="1" ht="13.2" customHeight="1" x14ac:dyDescent="0.2">
      <c r="A74" s="277" t="s">
        <v>108</v>
      </c>
      <c r="B74" s="277"/>
      <c r="C74" s="277"/>
      <c r="D74" s="277"/>
      <c r="E74" s="277"/>
    </row>
    <row r="75" spans="1:19" s="11" customFormat="1" ht="5.25" customHeight="1" x14ac:dyDescent="0.2">
      <c r="A75" s="139"/>
    </row>
    <row r="76" spans="1:19" s="11" customFormat="1" ht="5.25" customHeight="1" x14ac:dyDescent="0.2">
      <c r="A76" s="139"/>
    </row>
    <row r="77" spans="1:19" s="11" customFormat="1" ht="13.5" customHeight="1" x14ac:dyDescent="0.2">
      <c r="A77" s="278" t="s">
        <v>128</v>
      </c>
      <c r="B77" s="278"/>
      <c r="C77" s="278"/>
      <c r="D77" s="278"/>
      <c r="E77" s="278"/>
      <c r="F77" s="278"/>
      <c r="G77" s="278"/>
      <c r="H77" s="198"/>
      <c r="I77" s="198"/>
      <c r="J77" s="198"/>
      <c r="K77" s="198"/>
      <c r="L77" s="198"/>
      <c r="M77" s="198"/>
    </row>
    <row r="78" spans="1:19" s="11" customFormat="1" ht="27" customHeight="1" x14ac:dyDescent="0.2">
      <c r="A78" s="278"/>
      <c r="B78" s="278"/>
      <c r="C78" s="278"/>
      <c r="D78" s="278"/>
      <c r="E78" s="278"/>
      <c r="F78" s="278"/>
      <c r="G78" s="278"/>
      <c r="H78" s="198"/>
      <c r="I78" s="198"/>
      <c r="J78" s="198"/>
      <c r="K78" s="198"/>
      <c r="L78" s="198"/>
      <c r="M78" s="198"/>
    </row>
    <row r="79" spans="1:19" s="11" customFormat="1" ht="11.4" customHeight="1" x14ac:dyDescent="0.25">
      <c r="A79" s="278" t="s">
        <v>168</v>
      </c>
      <c r="B79" s="278"/>
      <c r="C79" s="278"/>
      <c r="D79" s="278"/>
      <c r="E79" s="278"/>
      <c r="F79" s="278"/>
      <c r="G79" s="278"/>
      <c r="H79" s="185"/>
      <c r="I79" s="185"/>
    </row>
    <row r="80" spans="1:19" s="11" customFormat="1" ht="11.4" customHeight="1" x14ac:dyDescent="0.25">
      <c r="A80" s="278"/>
      <c r="B80" s="278"/>
      <c r="C80" s="278"/>
      <c r="D80" s="278"/>
      <c r="E80" s="278"/>
      <c r="F80" s="278"/>
      <c r="G80" s="278"/>
      <c r="H80" s="185"/>
      <c r="I80" s="185"/>
      <c r="J80" s="185"/>
      <c r="K80" s="185"/>
      <c r="L80" s="185"/>
      <c r="M80" s="185"/>
    </row>
    <row r="81" spans="1:13" s="11" customFormat="1" ht="40.200000000000003" customHeight="1" x14ac:dyDescent="0.25">
      <c r="A81" s="278"/>
      <c r="B81" s="278"/>
      <c r="C81" s="278"/>
      <c r="D81" s="278"/>
      <c r="E81" s="278"/>
      <c r="F81" s="278"/>
      <c r="G81" s="278"/>
      <c r="H81" s="185"/>
      <c r="I81" s="185"/>
      <c r="J81" s="185"/>
      <c r="K81" s="185"/>
      <c r="L81" s="185"/>
      <c r="M81" s="185"/>
    </row>
    <row r="82" spans="1:13" s="11" customFormat="1" ht="12.75" customHeight="1" x14ac:dyDescent="0.2">
      <c r="A82" s="279" t="s">
        <v>169</v>
      </c>
      <c r="B82" s="279"/>
      <c r="C82" s="279"/>
      <c r="D82" s="279"/>
      <c r="E82" s="279"/>
      <c r="F82" s="279"/>
      <c r="G82" s="279"/>
      <c r="H82" s="199"/>
      <c r="I82" s="199"/>
      <c r="J82" s="199"/>
      <c r="K82" s="199"/>
      <c r="L82" s="199"/>
      <c r="M82" s="199"/>
    </row>
    <row r="83" spans="1:13" s="11" customFormat="1" ht="70.2" customHeight="1" x14ac:dyDescent="0.2">
      <c r="A83" s="279"/>
      <c r="B83" s="279"/>
      <c r="C83" s="279"/>
      <c r="D83" s="279"/>
      <c r="E83" s="279"/>
      <c r="F83" s="279"/>
      <c r="G83" s="279"/>
      <c r="H83" s="201"/>
      <c r="I83" s="201"/>
      <c r="J83" s="201"/>
      <c r="K83" s="201"/>
      <c r="L83" s="201"/>
      <c r="M83" s="201"/>
    </row>
    <row r="84" spans="1:13" ht="29.25" customHeight="1" x14ac:dyDescent="0.25">
      <c r="A84" s="278" t="s">
        <v>124</v>
      </c>
      <c r="B84" s="278"/>
      <c r="C84" s="278"/>
      <c r="D84" s="278"/>
      <c r="E84" s="278"/>
      <c r="F84" s="278"/>
      <c r="G84" s="278"/>
      <c r="H84"/>
      <c r="I84"/>
      <c r="J84"/>
      <c r="K84"/>
      <c r="L84"/>
      <c r="M84"/>
    </row>
    <row r="85" spans="1:13" ht="14.4" customHeight="1" x14ac:dyDescent="0.25">
      <c r="A85" s="211"/>
      <c r="B85" s="211"/>
      <c r="C85" s="211"/>
      <c r="D85" s="211"/>
      <c r="E85" s="211"/>
      <c r="F85" s="211"/>
      <c r="G85" s="211"/>
      <c r="H85"/>
      <c r="I85"/>
      <c r="J85"/>
      <c r="K85"/>
      <c r="L85"/>
      <c r="M85"/>
    </row>
    <row r="86" spans="1:13" ht="13.2" customHeight="1" x14ac:dyDescent="0.25">
      <c r="A86" s="276" t="s">
        <v>211</v>
      </c>
      <c r="B86" s="276"/>
      <c r="C86" s="276"/>
      <c r="D86" s="276"/>
      <c r="E86" s="276"/>
      <c r="F86" s="276"/>
      <c r="G86" s="276"/>
      <c r="H86" s="200"/>
      <c r="I86" s="200"/>
      <c r="J86" s="200"/>
      <c r="K86" s="200"/>
      <c r="L86" s="200"/>
      <c r="M86" s="200"/>
    </row>
    <row r="87" spans="1:13" ht="13.2" customHeight="1" x14ac:dyDescent="0.25">
      <c r="A87" s="276"/>
      <c r="B87" s="276"/>
      <c r="C87" s="276"/>
      <c r="D87" s="276"/>
      <c r="E87" s="276"/>
      <c r="F87" s="276"/>
      <c r="G87" s="276"/>
      <c r="H87" s="200"/>
      <c r="I87" s="200"/>
      <c r="J87" s="200"/>
      <c r="K87" s="200"/>
      <c r="L87" s="200"/>
      <c r="M87" s="200"/>
    </row>
    <row r="88" spans="1:13" x14ac:dyDescent="0.25">
      <c r="A88" s="276"/>
      <c r="B88" s="276"/>
      <c r="C88" s="276"/>
      <c r="D88" s="276"/>
      <c r="E88" s="276"/>
      <c r="F88" s="276"/>
      <c r="G88" s="276"/>
      <c r="H88" s="200"/>
      <c r="I88" s="200"/>
      <c r="J88" s="200"/>
      <c r="K88" s="200"/>
      <c r="L88" s="200"/>
      <c r="M88" s="200"/>
    </row>
    <row r="89" spans="1:13" ht="9.6" hidden="1" customHeight="1" x14ac:dyDescent="0.25">
      <c r="A89" s="276"/>
      <c r="B89" s="276"/>
      <c r="C89" s="276"/>
      <c r="D89" s="276"/>
      <c r="E89" s="276"/>
      <c r="F89" s="276"/>
      <c r="G89" s="276"/>
      <c r="H89" s="200"/>
      <c r="I89" s="200"/>
      <c r="J89" s="200"/>
      <c r="K89" s="200"/>
      <c r="L89" s="200"/>
      <c r="M89" s="200"/>
    </row>
    <row r="104" spans="9:14" ht="13.2" customHeight="1" x14ac:dyDescent="0.25">
      <c r="I104" s="275" t="s">
        <v>216</v>
      </c>
      <c r="J104" s="275"/>
      <c r="K104" s="275"/>
      <c r="L104" s="275"/>
      <c r="M104" s="275"/>
      <c r="N104" s="275"/>
    </row>
    <row r="105" spans="9:14" x14ac:dyDescent="0.25">
      <c r="I105" s="275"/>
      <c r="J105" s="275"/>
      <c r="K105" s="275"/>
      <c r="L105" s="275"/>
      <c r="M105" s="275"/>
      <c r="N105" s="275"/>
    </row>
  </sheetData>
  <mergeCells count="18">
    <mergeCell ref="M68:S69"/>
    <mergeCell ref="G70:K71"/>
    <mergeCell ref="I104:N105"/>
    <mergeCell ref="A86:G89"/>
    <mergeCell ref="A74:E74"/>
    <mergeCell ref="A77:G78"/>
    <mergeCell ref="A82:G83"/>
    <mergeCell ref="A79:G81"/>
    <mergeCell ref="A84:G84"/>
    <mergeCell ref="G35:P35"/>
    <mergeCell ref="G36:P36"/>
    <mergeCell ref="G62:L62"/>
    <mergeCell ref="A1:E2"/>
    <mergeCell ref="E4:E8"/>
    <mergeCell ref="B5:B8"/>
    <mergeCell ref="C5:C8"/>
    <mergeCell ref="D5:D8"/>
    <mergeCell ref="G58:J59"/>
  </mergeCells>
  <phoneticPr fontId="0" type="noConversion"/>
  <pageMargins left="1" right="0.5" top="0.75" bottom="0.75" header="0.5" footer="0.4"/>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8"/>
  <sheetViews>
    <sheetView zoomScaleNormal="100" workbookViewId="0">
      <selection sqref="A1:F1"/>
    </sheetView>
  </sheetViews>
  <sheetFormatPr defaultColWidth="8.88671875" defaultRowHeight="13.2" x14ac:dyDescent="0.25"/>
  <cols>
    <col min="1" max="1" width="6.44140625" style="1" customWidth="1"/>
    <col min="2" max="2" width="13" style="1" customWidth="1"/>
    <col min="3" max="3" width="15.33203125" style="1" customWidth="1"/>
    <col min="4" max="5" width="15.88671875" style="1" customWidth="1"/>
    <col min="6" max="6" width="13.44140625" style="1" customWidth="1"/>
    <col min="7" max="7" width="19.6640625" style="1" customWidth="1"/>
    <col min="8" max="8" width="18.33203125" style="1" customWidth="1"/>
    <col min="9" max="9" width="18.44140625" style="1" customWidth="1"/>
    <col min="10" max="10" width="5.33203125" style="1" customWidth="1"/>
    <col min="11" max="16384" width="8.88671875" style="1"/>
  </cols>
  <sheetData>
    <row r="1" spans="1:8" s="107" customFormat="1" ht="34.5" customHeight="1" x14ac:dyDescent="0.3">
      <c r="A1" s="260" t="s">
        <v>223</v>
      </c>
      <c r="B1" s="261"/>
      <c r="C1" s="261"/>
      <c r="D1" s="261"/>
      <c r="E1" s="261"/>
      <c r="F1" s="262"/>
      <c r="G1" s="106"/>
    </row>
    <row r="2" spans="1:8" ht="6" customHeight="1" x14ac:dyDescent="0.25">
      <c r="E2" s="73"/>
      <c r="F2" s="69"/>
    </row>
    <row r="3" spans="1:8" ht="14.25" customHeight="1" x14ac:dyDescent="0.25">
      <c r="A3" s="291" t="s">
        <v>2</v>
      </c>
      <c r="B3" s="286" t="s">
        <v>3</v>
      </c>
      <c r="C3" s="288" t="s">
        <v>4</v>
      </c>
      <c r="D3" s="288" t="s">
        <v>94</v>
      </c>
      <c r="E3" s="289" t="s">
        <v>98</v>
      </c>
      <c r="F3" s="284" t="s">
        <v>52</v>
      </c>
    </row>
    <row r="4" spans="1:8" ht="13.5" customHeight="1" x14ac:dyDescent="0.25">
      <c r="A4" s="292"/>
      <c r="B4" s="287"/>
      <c r="C4" s="287"/>
      <c r="D4" s="287"/>
      <c r="E4" s="290"/>
      <c r="F4" s="285"/>
    </row>
    <row r="5" spans="1:8" ht="6" customHeight="1" x14ac:dyDescent="0.25">
      <c r="A5" s="73"/>
      <c r="B5" s="3"/>
      <c r="F5" s="74"/>
    </row>
    <row r="6" spans="1:8" ht="15" customHeight="1" x14ac:dyDescent="0.3">
      <c r="A6" s="75">
        <v>1960</v>
      </c>
      <c r="B6" s="7">
        <v>16825</v>
      </c>
      <c r="C6" s="8">
        <v>11820</v>
      </c>
      <c r="D6" s="8">
        <v>19558</v>
      </c>
      <c r="E6" s="6">
        <v>339</v>
      </c>
      <c r="F6" s="76">
        <v>54271</v>
      </c>
      <c r="G6" s="107"/>
      <c r="H6" s="107"/>
    </row>
    <row r="7" spans="1:8" ht="15" customHeight="1" x14ac:dyDescent="0.3">
      <c r="A7" s="75">
        <v>1961</v>
      </c>
      <c r="B7" s="7">
        <v>17086</v>
      </c>
      <c r="C7" s="8">
        <v>12140</v>
      </c>
      <c r="D7" s="8">
        <v>21404</v>
      </c>
      <c r="E7" s="6">
        <v>354</v>
      </c>
      <c r="F7" s="76">
        <v>57465</v>
      </c>
      <c r="G7" s="107"/>
      <c r="H7" s="107"/>
    </row>
    <row r="8" spans="1:8" ht="15" customHeight="1" x14ac:dyDescent="0.3">
      <c r="A8" s="75">
        <v>1962</v>
      </c>
      <c r="B8" s="7">
        <v>17078</v>
      </c>
      <c r="C8" s="8">
        <v>12302</v>
      </c>
      <c r="D8" s="8">
        <v>21713</v>
      </c>
      <c r="E8" s="8">
        <v>3692</v>
      </c>
      <c r="F8" s="76">
        <v>62952</v>
      </c>
      <c r="G8" s="107"/>
      <c r="H8" s="107"/>
    </row>
    <row r="9" spans="1:8" ht="15" customHeight="1" x14ac:dyDescent="0.3">
      <c r="A9" s="75">
        <v>1963</v>
      </c>
      <c r="B9" s="7">
        <v>17274</v>
      </c>
      <c r="C9" s="8">
        <v>12569</v>
      </c>
      <c r="D9" s="8">
        <v>24613</v>
      </c>
      <c r="E9" s="8">
        <v>3285</v>
      </c>
      <c r="F9" s="76">
        <v>66969</v>
      </c>
      <c r="G9" s="107"/>
      <c r="H9" s="107"/>
    </row>
    <row r="10" spans="1:8" ht="15" customHeight="1" x14ac:dyDescent="0.3">
      <c r="A10" s="75">
        <v>1964</v>
      </c>
      <c r="B10" s="7">
        <v>18792</v>
      </c>
      <c r="C10" s="8">
        <v>13059</v>
      </c>
      <c r="D10" s="8">
        <v>26419</v>
      </c>
      <c r="E10" s="8">
        <v>2437</v>
      </c>
      <c r="F10" s="76">
        <v>67282</v>
      </c>
      <c r="G10" s="107"/>
      <c r="H10" s="107"/>
    </row>
    <row r="11" spans="1:8" ht="15" customHeight="1" x14ac:dyDescent="0.3">
      <c r="A11" s="75">
        <v>1965</v>
      </c>
      <c r="B11" s="7">
        <v>19908</v>
      </c>
      <c r="C11" s="8">
        <v>14110</v>
      </c>
      <c r="D11" s="8">
        <v>28310</v>
      </c>
      <c r="E11" s="8">
        <v>1992</v>
      </c>
      <c r="F11" s="76">
        <v>70895</v>
      </c>
      <c r="G11" s="107"/>
      <c r="H11" s="107"/>
    </row>
    <row r="12" spans="1:8" ht="15" customHeight="1" x14ac:dyDescent="0.3">
      <c r="A12" s="75">
        <v>1966</v>
      </c>
      <c r="B12" s="7">
        <v>19690</v>
      </c>
      <c r="C12" s="8">
        <v>14068</v>
      </c>
      <c r="D12" s="8">
        <v>29571</v>
      </c>
      <c r="E12" s="8">
        <v>2977</v>
      </c>
      <c r="F12" s="76">
        <v>73829</v>
      </c>
      <c r="G12" s="107"/>
      <c r="H12" s="107"/>
    </row>
    <row r="13" spans="1:8" ht="15" customHeight="1" x14ac:dyDescent="0.3">
      <c r="A13" s="75">
        <v>1967</v>
      </c>
      <c r="B13" s="7">
        <v>19756</v>
      </c>
      <c r="C13" s="8">
        <v>15516</v>
      </c>
      <c r="D13" s="8">
        <v>22584</v>
      </c>
      <c r="E13" s="6">
        <v>502</v>
      </c>
      <c r="F13" s="76">
        <v>65782</v>
      </c>
      <c r="G13" s="107"/>
      <c r="H13" s="107"/>
    </row>
    <row r="14" spans="1:8" ht="15" customHeight="1" x14ac:dyDescent="0.3">
      <c r="A14" s="75">
        <v>1968</v>
      </c>
      <c r="B14" s="7">
        <v>19711</v>
      </c>
      <c r="C14" s="8">
        <v>13651</v>
      </c>
      <c r="D14" s="8">
        <v>23155</v>
      </c>
      <c r="E14" s="6">
        <v>631</v>
      </c>
      <c r="F14" s="76">
        <v>63642</v>
      </c>
      <c r="G14" s="107"/>
      <c r="H14" s="107"/>
    </row>
    <row r="15" spans="1:8" ht="15" customHeight="1" x14ac:dyDescent="0.3">
      <c r="A15" s="75">
        <v>1969</v>
      </c>
      <c r="B15" s="7">
        <v>21463</v>
      </c>
      <c r="C15" s="8">
        <v>16593</v>
      </c>
      <c r="D15" s="8">
        <v>31917</v>
      </c>
      <c r="E15" s="8">
        <v>1520</v>
      </c>
      <c r="F15" s="76">
        <v>78988</v>
      </c>
      <c r="G15" s="107"/>
      <c r="H15" s="107"/>
    </row>
    <row r="16" spans="1:8" ht="15" customHeight="1" x14ac:dyDescent="0.3">
      <c r="A16" s="75">
        <v>1970</v>
      </c>
      <c r="B16" s="7">
        <v>24794</v>
      </c>
      <c r="C16" s="8">
        <v>18564</v>
      </c>
      <c r="D16" s="8">
        <v>36105</v>
      </c>
      <c r="E16" s="8">
        <v>2529</v>
      </c>
      <c r="F16" s="76">
        <v>90823</v>
      </c>
      <c r="G16" s="107"/>
      <c r="H16" s="107"/>
    </row>
    <row r="17" spans="1:8" ht="15" customHeight="1" x14ac:dyDescent="0.3">
      <c r="A17" s="75">
        <v>1971</v>
      </c>
      <c r="B17" s="7">
        <v>25379</v>
      </c>
      <c r="C17" s="8">
        <v>18109</v>
      </c>
      <c r="D17" s="8">
        <v>36800</v>
      </c>
      <c r="E17" s="8">
        <v>1075</v>
      </c>
      <c r="F17" s="76">
        <v>89021</v>
      </c>
      <c r="G17" s="107"/>
      <c r="H17" s="107"/>
    </row>
    <row r="18" spans="1:8" ht="15" customHeight="1" x14ac:dyDescent="0.3">
      <c r="A18" s="75">
        <v>1972</v>
      </c>
      <c r="B18" s="7">
        <v>23787</v>
      </c>
      <c r="C18" s="8">
        <v>19151</v>
      </c>
      <c r="D18" s="8">
        <v>33192</v>
      </c>
      <c r="E18" s="8">
        <v>1218</v>
      </c>
      <c r="F18" s="76">
        <v>85161</v>
      </c>
      <c r="G18" s="107"/>
      <c r="H18" s="107"/>
    </row>
    <row r="19" spans="1:8" ht="15" customHeight="1" x14ac:dyDescent="0.3">
      <c r="A19" s="75">
        <v>1973</v>
      </c>
      <c r="B19" s="7">
        <v>24923</v>
      </c>
      <c r="C19" s="8">
        <v>19143</v>
      </c>
      <c r="D19" s="8">
        <v>37898</v>
      </c>
      <c r="E19" s="8">
        <v>2322</v>
      </c>
      <c r="F19" s="76">
        <v>91148</v>
      </c>
      <c r="G19" s="107"/>
      <c r="H19" s="107"/>
    </row>
    <row r="20" spans="1:8" ht="15" customHeight="1" x14ac:dyDescent="0.3">
      <c r="A20" s="75">
        <v>1974</v>
      </c>
      <c r="B20" s="7">
        <v>21590</v>
      </c>
      <c r="C20" s="8">
        <v>16602</v>
      </c>
      <c r="D20" s="8">
        <v>35202</v>
      </c>
      <c r="E20" s="8">
        <v>1111</v>
      </c>
      <c r="F20" s="76">
        <v>80766</v>
      </c>
      <c r="G20" s="107"/>
      <c r="H20" s="107"/>
    </row>
    <row r="21" spans="1:8" ht="15" customHeight="1" x14ac:dyDescent="0.3">
      <c r="A21" s="75">
        <v>1975</v>
      </c>
      <c r="B21" s="7">
        <v>24097</v>
      </c>
      <c r="C21" s="8">
        <v>18654</v>
      </c>
      <c r="D21" s="8">
        <v>31631</v>
      </c>
      <c r="E21" s="8">
        <v>1059</v>
      </c>
      <c r="F21" s="76">
        <v>80351</v>
      </c>
      <c r="G21" s="107"/>
      <c r="H21" s="107"/>
    </row>
    <row r="22" spans="1:8" ht="15" customHeight="1" x14ac:dyDescent="0.3">
      <c r="A22" s="75">
        <v>1976</v>
      </c>
      <c r="B22" s="7">
        <v>23525</v>
      </c>
      <c r="C22" s="8">
        <v>17831</v>
      </c>
      <c r="D22" s="8">
        <v>31049</v>
      </c>
      <c r="E22" s="6">
        <v>709</v>
      </c>
      <c r="F22" s="76">
        <v>78094</v>
      </c>
      <c r="G22" s="107"/>
      <c r="H22" s="107"/>
    </row>
    <row r="23" spans="1:8" ht="15" customHeight="1" x14ac:dyDescent="0.3">
      <c r="A23" s="75">
        <v>1977</v>
      </c>
      <c r="B23" s="7">
        <v>21596</v>
      </c>
      <c r="C23" s="8">
        <v>16706</v>
      </c>
      <c r="D23" s="8">
        <v>27260</v>
      </c>
      <c r="E23" s="6">
        <v>953</v>
      </c>
      <c r="F23" s="76">
        <v>70956</v>
      </c>
      <c r="G23" s="107"/>
      <c r="H23" s="107"/>
    </row>
    <row r="24" spans="1:8" ht="15" customHeight="1" x14ac:dyDescent="0.3">
      <c r="A24" s="75">
        <v>1978</v>
      </c>
      <c r="B24" s="7">
        <v>22944</v>
      </c>
      <c r="C24" s="8">
        <v>17766</v>
      </c>
      <c r="D24" s="8">
        <v>26686</v>
      </c>
      <c r="E24" s="6">
        <v>909</v>
      </c>
      <c r="F24" s="76">
        <v>72649</v>
      </c>
      <c r="G24" s="107"/>
      <c r="H24" s="107"/>
    </row>
    <row r="25" spans="1:8" ht="15" customHeight="1" x14ac:dyDescent="0.3">
      <c r="A25" s="75">
        <v>1979</v>
      </c>
      <c r="B25" s="7">
        <v>22579</v>
      </c>
      <c r="C25" s="8">
        <v>17396</v>
      </c>
      <c r="D25" s="8">
        <v>20411</v>
      </c>
      <c r="E25" s="8">
        <v>2320</v>
      </c>
      <c r="F25" s="76">
        <v>69805</v>
      </c>
      <c r="G25" s="107"/>
      <c r="H25" s="107"/>
    </row>
    <row r="26" spans="1:8" ht="15" customHeight="1" x14ac:dyDescent="0.3">
      <c r="A26" s="75">
        <v>1980</v>
      </c>
      <c r="B26" s="7">
        <v>19296</v>
      </c>
      <c r="C26" s="8">
        <v>14265</v>
      </c>
      <c r="D26" s="8">
        <v>16717</v>
      </c>
      <c r="E26" s="8">
        <v>4182</v>
      </c>
      <c r="F26" s="76">
        <v>60724</v>
      </c>
      <c r="G26" s="107"/>
      <c r="H26" s="107"/>
    </row>
    <row r="27" spans="1:8" ht="15" customHeight="1" x14ac:dyDescent="0.3">
      <c r="A27" s="75">
        <v>1981</v>
      </c>
      <c r="B27" s="7">
        <v>17245</v>
      </c>
      <c r="C27" s="8">
        <v>13725</v>
      </c>
      <c r="D27" s="8">
        <v>15494</v>
      </c>
      <c r="E27" s="8">
        <v>2069</v>
      </c>
      <c r="F27" s="76">
        <v>52452</v>
      </c>
      <c r="G27" s="107"/>
      <c r="H27" s="107"/>
    </row>
    <row r="28" spans="1:8" ht="15" customHeight="1" x14ac:dyDescent="0.3">
      <c r="A28" s="75">
        <v>1982</v>
      </c>
      <c r="B28" s="7">
        <v>19989</v>
      </c>
      <c r="C28" s="8">
        <v>15987</v>
      </c>
      <c r="D28" s="8">
        <v>11574</v>
      </c>
      <c r="E28" s="6">
        <v>337</v>
      </c>
      <c r="F28" s="76">
        <v>52208</v>
      </c>
      <c r="G28" s="107"/>
      <c r="H28" s="107"/>
    </row>
    <row r="29" spans="1:8" ht="15" customHeight="1" x14ac:dyDescent="0.3">
      <c r="A29" s="75">
        <v>1983</v>
      </c>
      <c r="B29" s="7">
        <v>16967</v>
      </c>
      <c r="C29" s="8">
        <v>13534</v>
      </c>
      <c r="D29" s="8">
        <v>11798</v>
      </c>
      <c r="E29" s="6">
        <v>335</v>
      </c>
      <c r="F29" s="76">
        <v>46249</v>
      </c>
      <c r="G29" s="107"/>
      <c r="H29" s="107"/>
    </row>
    <row r="30" spans="1:8" ht="15" customHeight="1" x14ac:dyDescent="0.3">
      <c r="A30" s="75">
        <v>1984</v>
      </c>
      <c r="B30" s="7">
        <v>18443</v>
      </c>
      <c r="C30" s="8">
        <v>14256</v>
      </c>
      <c r="D30" s="8">
        <v>9855</v>
      </c>
      <c r="E30" s="6">
        <v>360</v>
      </c>
      <c r="F30" s="76">
        <v>46864</v>
      </c>
      <c r="G30" s="107"/>
      <c r="H30" s="107"/>
    </row>
    <row r="31" spans="1:8" ht="15" customHeight="1" x14ac:dyDescent="0.3">
      <c r="A31" s="75">
        <v>1985</v>
      </c>
      <c r="B31" s="7">
        <v>19371</v>
      </c>
      <c r="C31" s="8">
        <v>14820</v>
      </c>
      <c r="D31" s="8">
        <v>8220</v>
      </c>
      <c r="E31" s="6">
        <v>468</v>
      </c>
      <c r="F31" s="76">
        <v>47265</v>
      </c>
      <c r="G31" s="107"/>
      <c r="H31" s="107"/>
    </row>
    <row r="32" spans="1:8" ht="15" customHeight="1" x14ac:dyDescent="0.3">
      <c r="A32" s="75">
        <v>1986</v>
      </c>
      <c r="B32" s="7">
        <v>16822</v>
      </c>
      <c r="C32" s="8">
        <v>12536</v>
      </c>
      <c r="D32" s="8">
        <v>7507</v>
      </c>
      <c r="E32" s="6">
        <v>407</v>
      </c>
      <c r="F32" s="76">
        <v>41148</v>
      </c>
      <c r="G32" s="107"/>
      <c r="H32" s="107"/>
    </row>
    <row r="33" spans="1:8" ht="15" customHeight="1" x14ac:dyDescent="0.3">
      <c r="A33" s="75">
        <v>1987</v>
      </c>
      <c r="B33" s="7">
        <v>15359</v>
      </c>
      <c r="C33" s="8">
        <v>10989</v>
      </c>
      <c r="D33" s="8">
        <v>7861</v>
      </c>
      <c r="E33" s="6">
        <v>478</v>
      </c>
      <c r="F33" s="76">
        <v>38786</v>
      </c>
      <c r="G33" s="107"/>
      <c r="H33" s="107"/>
    </row>
    <row r="34" spans="1:8" ht="15" customHeight="1" x14ac:dyDescent="0.3">
      <c r="A34" s="75">
        <v>1988</v>
      </c>
      <c r="B34" s="7">
        <v>16900</v>
      </c>
      <c r="C34" s="8">
        <v>12041</v>
      </c>
      <c r="D34" s="8">
        <v>8360</v>
      </c>
      <c r="E34" s="6">
        <v>286</v>
      </c>
      <c r="F34" s="76">
        <v>41825</v>
      </c>
      <c r="G34" s="107"/>
      <c r="H34" s="107"/>
    </row>
    <row r="35" spans="1:8" ht="15" customHeight="1" x14ac:dyDescent="0.3">
      <c r="A35" s="75">
        <v>1989</v>
      </c>
      <c r="B35" s="7">
        <v>18195</v>
      </c>
      <c r="C35" s="8">
        <v>13141</v>
      </c>
      <c r="D35" s="8">
        <v>9903</v>
      </c>
      <c r="E35" s="6">
        <v>336</v>
      </c>
      <c r="F35" s="76">
        <v>45756</v>
      </c>
      <c r="G35" s="107"/>
      <c r="H35" s="107"/>
    </row>
    <row r="36" spans="1:8" ht="15" customHeight="1" x14ac:dyDescent="0.3">
      <c r="A36" s="75">
        <v>1990</v>
      </c>
      <c r="B36" s="7">
        <v>16850</v>
      </c>
      <c r="C36" s="8">
        <v>12164</v>
      </c>
      <c r="D36" s="8">
        <v>9424</v>
      </c>
      <c r="E36" s="6">
        <v>418</v>
      </c>
      <c r="F36" s="76">
        <v>43169</v>
      </c>
      <c r="G36" s="107"/>
      <c r="H36" s="107"/>
    </row>
    <row r="37" spans="1:8" ht="15" customHeight="1" x14ac:dyDescent="0.3">
      <c r="A37" s="75">
        <v>1991</v>
      </c>
      <c r="B37" s="7">
        <v>18413</v>
      </c>
      <c r="C37" s="8">
        <v>12848</v>
      </c>
      <c r="D37" s="8">
        <v>9873</v>
      </c>
      <c r="E37" s="6">
        <v>268</v>
      </c>
      <c r="F37" s="76">
        <v>45402</v>
      </c>
      <c r="G37" s="107"/>
      <c r="H37" s="107"/>
    </row>
    <row r="38" spans="1:8" ht="15" customHeight="1" x14ac:dyDescent="0.3">
      <c r="A38" s="75">
        <v>1992</v>
      </c>
      <c r="B38" s="7">
        <v>16673</v>
      </c>
      <c r="C38" s="8">
        <v>11559</v>
      </c>
      <c r="D38" s="8">
        <v>12218</v>
      </c>
      <c r="E38" s="6">
        <v>220</v>
      </c>
      <c r="F38" s="76">
        <v>45561</v>
      </c>
      <c r="G38" s="107"/>
      <c r="H38" s="107"/>
    </row>
    <row r="39" spans="1:8" ht="15" customHeight="1" x14ac:dyDescent="0.3">
      <c r="A39" s="75">
        <v>1993</v>
      </c>
      <c r="B39" s="7">
        <v>20360</v>
      </c>
      <c r="C39" s="8">
        <v>13884</v>
      </c>
      <c r="D39" s="8">
        <v>12690</v>
      </c>
      <c r="E39" s="6">
        <v>270</v>
      </c>
      <c r="F39" s="76">
        <v>53298</v>
      </c>
      <c r="G39" s="107"/>
      <c r="H39" s="107"/>
    </row>
    <row r="40" spans="1:8" ht="15" customHeight="1" x14ac:dyDescent="0.3">
      <c r="A40" s="75">
        <v>1994</v>
      </c>
      <c r="B40" s="7">
        <v>18714</v>
      </c>
      <c r="C40" s="8">
        <v>12987</v>
      </c>
      <c r="D40" s="8">
        <v>13940</v>
      </c>
      <c r="E40" s="6">
        <v>632</v>
      </c>
      <c r="F40" s="76">
        <v>52058</v>
      </c>
      <c r="G40" s="107"/>
      <c r="H40" s="107"/>
    </row>
    <row r="41" spans="1:8" ht="15" customHeight="1" x14ac:dyDescent="0.3">
      <c r="A41" s="101">
        <v>1995</v>
      </c>
      <c r="B41" s="8">
        <v>19640</v>
      </c>
      <c r="C41" s="8">
        <v>13497</v>
      </c>
      <c r="D41" s="8">
        <v>18135</v>
      </c>
      <c r="E41" s="6">
        <v>388</v>
      </c>
      <c r="F41" s="76">
        <v>57827</v>
      </c>
      <c r="G41" s="107"/>
      <c r="H41" s="107"/>
    </row>
    <row r="42" spans="1:8" ht="15" customHeight="1" x14ac:dyDescent="0.3">
      <c r="A42" s="101">
        <v>1996</v>
      </c>
      <c r="B42" s="8">
        <v>22175</v>
      </c>
      <c r="C42" s="8">
        <v>14836</v>
      </c>
      <c r="D42" s="8">
        <v>18103</v>
      </c>
      <c r="E42" s="6">
        <v>470</v>
      </c>
      <c r="F42" s="76">
        <v>61399</v>
      </c>
      <c r="G42" s="107"/>
      <c r="H42" s="107"/>
    </row>
    <row r="43" spans="1:8" ht="15" customHeight="1" x14ac:dyDescent="0.3">
      <c r="A43" s="101">
        <v>1997</v>
      </c>
      <c r="B43" s="8">
        <v>21002</v>
      </c>
      <c r="C43" s="8">
        <v>13927</v>
      </c>
      <c r="D43" s="8">
        <v>18766</v>
      </c>
      <c r="E43" s="6">
        <v>420</v>
      </c>
      <c r="F43" s="76">
        <v>59827</v>
      </c>
      <c r="G43" s="107"/>
      <c r="H43" s="107"/>
    </row>
    <row r="44" spans="1:8" ht="15" customHeight="1" x14ac:dyDescent="0.3">
      <c r="A44" s="101">
        <v>1998</v>
      </c>
      <c r="B44" s="8">
        <v>19172</v>
      </c>
      <c r="C44" s="8">
        <v>12952</v>
      </c>
      <c r="D44" s="8">
        <v>21416</v>
      </c>
      <c r="E44" s="6">
        <v>522</v>
      </c>
      <c r="F44" s="76">
        <v>59840</v>
      </c>
      <c r="G44" s="107"/>
      <c r="H44" s="107"/>
    </row>
    <row r="45" spans="1:8" ht="15" customHeight="1" x14ac:dyDescent="0.3">
      <c r="A45" s="101">
        <v>1999</v>
      </c>
      <c r="B45" s="8">
        <v>19676</v>
      </c>
      <c r="C45" s="8">
        <v>12088</v>
      </c>
      <c r="D45" s="8">
        <v>23036</v>
      </c>
      <c r="E45" s="6">
        <v>291</v>
      </c>
      <c r="F45" s="76">
        <v>62129</v>
      </c>
      <c r="G45" s="107"/>
      <c r="H45" s="107"/>
    </row>
    <row r="46" spans="1:8" ht="15" customHeight="1" x14ac:dyDescent="0.3">
      <c r="A46" s="101">
        <v>2000</v>
      </c>
      <c r="B46" s="8">
        <v>20116</v>
      </c>
      <c r="C46" s="8">
        <v>13533</v>
      </c>
      <c r="D46" s="8">
        <v>23841</v>
      </c>
      <c r="E46" s="6">
        <v>192</v>
      </c>
      <c r="F46" s="76">
        <v>67955</v>
      </c>
      <c r="G46" s="107"/>
      <c r="H46" s="107"/>
    </row>
    <row r="47" spans="1:8" ht="15" customHeight="1" x14ac:dyDescent="0.3">
      <c r="A47" s="101">
        <v>2001</v>
      </c>
      <c r="B47" s="8">
        <v>20147</v>
      </c>
      <c r="C47" s="8">
        <v>13245</v>
      </c>
      <c r="D47" s="8">
        <v>20923</v>
      </c>
      <c r="E47" s="72">
        <v>161</v>
      </c>
      <c r="F47" s="70">
        <v>65051</v>
      </c>
      <c r="G47" s="107"/>
      <c r="H47" s="107"/>
    </row>
    <row r="48" spans="1:8" ht="15" customHeight="1" x14ac:dyDescent="0.3">
      <c r="A48" s="101">
        <v>2002</v>
      </c>
      <c r="B48" s="8">
        <v>21710</v>
      </c>
      <c r="C48" s="8">
        <v>14704</v>
      </c>
      <c r="D48" s="8">
        <v>21867</v>
      </c>
      <c r="E48" s="72">
        <v>116</v>
      </c>
      <c r="F48" s="70">
        <v>69532</v>
      </c>
      <c r="G48" s="107"/>
      <c r="H48" s="107"/>
    </row>
    <row r="49" spans="1:8" ht="15" customHeight="1" x14ac:dyDescent="0.3">
      <c r="A49" s="101">
        <v>2003</v>
      </c>
      <c r="B49" s="8">
        <v>20436</v>
      </c>
      <c r="C49" s="8">
        <v>15119</v>
      </c>
      <c r="D49" s="8">
        <v>20194</v>
      </c>
      <c r="E49" s="72">
        <v>259</v>
      </c>
      <c r="F49" s="70">
        <v>68473</v>
      </c>
      <c r="G49" s="107"/>
      <c r="H49" s="107"/>
    </row>
    <row r="50" spans="1:8" ht="15" customHeight="1" x14ac:dyDescent="0.3">
      <c r="A50" s="101">
        <v>2004</v>
      </c>
      <c r="B50" s="8">
        <v>19907</v>
      </c>
      <c r="C50" s="8">
        <v>13407</v>
      </c>
      <c r="D50" s="8">
        <v>20482</v>
      </c>
      <c r="E50" s="6">
        <v>195</v>
      </c>
      <c r="F50" s="76">
        <v>66829</v>
      </c>
      <c r="G50" s="107"/>
      <c r="H50" s="107"/>
    </row>
    <row r="51" spans="1:8" ht="15" customHeight="1" x14ac:dyDescent="0.3">
      <c r="A51" s="101">
        <v>2005</v>
      </c>
      <c r="B51" s="8">
        <v>19834</v>
      </c>
      <c r="C51" s="8">
        <v>13136</v>
      </c>
      <c r="D51" s="8">
        <v>22013</v>
      </c>
      <c r="E51" s="8">
        <v>213</v>
      </c>
      <c r="F51" s="76">
        <v>68355</v>
      </c>
      <c r="G51" s="107"/>
      <c r="H51" s="107"/>
    </row>
    <row r="52" spans="1:8" ht="15" customHeight="1" x14ac:dyDescent="0.3">
      <c r="A52" s="101">
        <v>2006</v>
      </c>
      <c r="B52" s="8">
        <v>19449</v>
      </c>
      <c r="C52" s="8">
        <v>13181</v>
      </c>
      <c r="D52" s="8">
        <v>27427</v>
      </c>
      <c r="E52" s="70">
        <v>544</v>
      </c>
      <c r="F52" s="70">
        <v>73879</v>
      </c>
      <c r="G52" s="107"/>
      <c r="H52" s="107"/>
    </row>
    <row r="53" spans="1:8" ht="15" customHeight="1" x14ac:dyDescent="0.3">
      <c r="A53" s="101">
        <v>2007</v>
      </c>
      <c r="B53" s="7">
        <v>19722</v>
      </c>
      <c r="C53" s="8">
        <v>13223</v>
      </c>
      <c r="D53" s="8">
        <v>26923</v>
      </c>
      <c r="E53" s="70">
        <v>1000</v>
      </c>
      <c r="F53" s="70">
        <v>73822</v>
      </c>
      <c r="G53" s="107"/>
      <c r="H53" s="107"/>
    </row>
    <row r="54" spans="1:8" ht="15" customHeight="1" x14ac:dyDescent="0.3">
      <c r="A54" s="101">
        <v>2008</v>
      </c>
      <c r="B54" s="7">
        <v>21585</v>
      </c>
      <c r="C54" s="8">
        <v>14340</v>
      </c>
      <c r="D54" s="8">
        <v>27800</v>
      </c>
      <c r="E54" s="70">
        <v>513</v>
      </c>
      <c r="F54" s="70">
        <v>76422</v>
      </c>
      <c r="G54" s="107"/>
      <c r="H54" s="107"/>
    </row>
    <row r="55" spans="1:8" ht="15" customHeight="1" x14ac:dyDescent="0.3">
      <c r="A55" s="101">
        <v>2009</v>
      </c>
      <c r="B55" s="7">
        <v>21675</v>
      </c>
      <c r="C55" s="8">
        <v>23575</v>
      </c>
      <c r="D55" s="8">
        <v>20615</v>
      </c>
      <c r="E55" s="70">
        <v>656</v>
      </c>
      <c r="F55" s="70">
        <v>75802</v>
      </c>
      <c r="G55" s="107"/>
      <c r="H55" s="107"/>
    </row>
    <row r="56" spans="1:8" ht="15" customHeight="1" x14ac:dyDescent="0.3">
      <c r="A56" s="75">
        <v>2010</v>
      </c>
      <c r="B56" s="7">
        <v>20875</v>
      </c>
      <c r="C56" s="8">
        <v>20459</v>
      </c>
      <c r="D56" s="8">
        <v>18478</v>
      </c>
      <c r="E56" s="70">
        <v>705</v>
      </c>
      <c r="F56" s="70">
        <v>72026</v>
      </c>
      <c r="G56" s="107"/>
      <c r="H56" s="107"/>
    </row>
    <row r="57" spans="1:8" ht="15" customHeight="1" x14ac:dyDescent="0.3">
      <c r="A57" s="130">
        <v>2011</v>
      </c>
      <c r="B57" s="7">
        <v>21710</v>
      </c>
      <c r="C57" s="8">
        <v>22336</v>
      </c>
      <c r="D57" s="8">
        <v>19386</v>
      </c>
      <c r="E57" s="70">
        <v>4681</v>
      </c>
      <c r="F57" s="70">
        <v>78218</v>
      </c>
      <c r="G57" s="107"/>
      <c r="H57" s="107" t="s">
        <v>7</v>
      </c>
    </row>
    <row r="58" spans="1:8" ht="15" customHeight="1" x14ac:dyDescent="0.3">
      <c r="A58" s="202">
        <v>2012</v>
      </c>
      <c r="B58" s="8">
        <v>19066</v>
      </c>
      <c r="C58" s="8">
        <v>19208</v>
      </c>
      <c r="D58" s="8">
        <v>18319</v>
      </c>
      <c r="E58" s="70">
        <v>5370</v>
      </c>
      <c r="F58" s="70">
        <v>73399</v>
      </c>
      <c r="G58" s="107"/>
      <c r="H58" s="107"/>
    </row>
    <row r="59" spans="1:8" ht="15" customHeight="1" x14ac:dyDescent="0.3">
      <c r="A59" s="75">
        <v>2013</v>
      </c>
      <c r="B59" s="7">
        <v>20813</v>
      </c>
      <c r="C59" s="8">
        <v>20971</v>
      </c>
      <c r="D59" s="8">
        <v>19352</v>
      </c>
      <c r="E59" s="8">
        <v>4906</v>
      </c>
      <c r="F59" s="76">
        <v>79670</v>
      </c>
      <c r="G59" s="107"/>
      <c r="H59" s="107"/>
    </row>
    <row r="60" spans="1:8" ht="15" customHeight="1" x14ac:dyDescent="0.3">
      <c r="A60" s="75">
        <v>2014</v>
      </c>
      <c r="B60" s="7">
        <v>21379</v>
      </c>
      <c r="C60" s="8">
        <v>21549</v>
      </c>
      <c r="D60" s="8">
        <v>22084</v>
      </c>
      <c r="E60" s="193">
        <v>5662</v>
      </c>
      <c r="F60" s="212">
        <v>78110</v>
      </c>
      <c r="G60" s="107"/>
      <c r="H60" s="107"/>
    </row>
    <row r="61" spans="1:8" ht="15" customHeight="1" x14ac:dyDescent="0.3">
      <c r="A61" s="130">
        <v>2015</v>
      </c>
      <c r="B61" s="7">
        <v>18912</v>
      </c>
      <c r="C61" s="8">
        <v>19502</v>
      </c>
      <c r="D61" s="8">
        <v>21292</v>
      </c>
      <c r="E61" s="194">
        <v>6558</v>
      </c>
      <c r="F61" s="194">
        <v>75042</v>
      </c>
      <c r="G61" s="107"/>
      <c r="H61" s="107"/>
    </row>
    <row r="62" spans="1:8" ht="15" customHeight="1" x14ac:dyDescent="0.3">
      <c r="A62" s="101">
        <v>2016</v>
      </c>
      <c r="B62" s="7">
        <v>19100</v>
      </c>
      <c r="C62" s="8">
        <v>21314</v>
      </c>
      <c r="D62" s="8">
        <v>21233</v>
      </c>
      <c r="E62" s="194">
        <v>5363</v>
      </c>
      <c r="F62" s="212">
        <v>75037</v>
      </c>
      <c r="G62" s="107"/>
      <c r="H62" s="107"/>
    </row>
    <row r="63" spans="1:8" ht="15" customHeight="1" x14ac:dyDescent="0.3">
      <c r="A63" s="130">
        <v>2017</v>
      </c>
      <c r="B63" s="7">
        <v>21481</v>
      </c>
      <c r="C63" s="8">
        <v>23374</v>
      </c>
      <c r="D63" s="8">
        <v>23393</v>
      </c>
      <c r="E63" s="193">
        <v>4688</v>
      </c>
      <c r="F63" s="212">
        <v>80404</v>
      </c>
      <c r="G63" s="107"/>
      <c r="H63" s="107"/>
    </row>
    <row r="64" spans="1:8" ht="15" customHeight="1" x14ac:dyDescent="0.3">
      <c r="A64" s="202">
        <v>2018</v>
      </c>
      <c r="B64" s="8">
        <v>22619</v>
      </c>
      <c r="C64" s="8">
        <v>26308</v>
      </c>
      <c r="D64" s="8">
        <v>25244</v>
      </c>
      <c r="E64" s="193">
        <v>5129</v>
      </c>
      <c r="F64" s="212">
        <v>87033</v>
      </c>
      <c r="G64" s="107"/>
      <c r="H64" s="107"/>
    </row>
    <row r="65" spans="1:10" ht="15" customHeight="1" x14ac:dyDescent="0.3">
      <c r="A65" s="101">
        <v>2019</v>
      </c>
      <c r="B65" s="8">
        <v>23932</v>
      </c>
      <c r="C65" s="8">
        <v>27790</v>
      </c>
      <c r="D65" s="8">
        <v>23689</v>
      </c>
      <c r="E65" s="193">
        <v>5659</v>
      </c>
      <c r="F65" s="212">
        <v>81070</v>
      </c>
      <c r="G65" s="107"/>
      <c r="H65" s="107"/>
    </row>
    <row r="66" spans="1:10" ht="15" customHeight="1" x14ac:dyDescent="0.3">
      <c r="A66" s="101">
        <v>2020</v>
      </c>
      <c r="B66" s="7">
        <v>21764</v>
      </c>
      <c r="C66" s="8">
        <v>25598</v>
      </c>
      <c r="D66" s="8">
        <v>24598</v>
      </c>
      <c r="E66" s="193">
        <v>4413</v>
      </c>
      <c r="F66" s="212">
        <v>82590</v>
      </c>
      <c r="G66" s="107"/>
      <c r="H66" s="107"/>
    </row>
    <row r="67" spans="1:10" ht="15" customHeight="1" x14ac:dyDescent="0.3">
      <c r="A67" s="75">
        <v>2021</v>
      </c>
      <c r="B67" s="7">
        <v>21107</v>
      </c>
      <c r="C67" s="8">
        <v>24668</v>
      </c>
      <c r="D67" s="8">
        <v>24845</v>
      </c>
      <c r="E67" s="193">
        <v>5010</v>
      </c>
      <c r="F67" s="212">
        <v>75630</v>
      </c>
      <c r="G67" s="107"/>
      <c r="H67" s="107"/>
    </row>
    <row r="68" spans="1:10" ht="13.95" customHeight="1" x14ac:dyDescent="0.3">
      <c r="A68" s="203">
        <v>2022</v>
      </c>
      <c r="B68" s="7">
        <v>22138</v>
      </c>
      <c r="C68" s="8">
        <v>26989</v>
      </c>
      <c r="D68" s="8">
        <v>25631</v>
      </c>
      <c r="E68" s="70">
        <v>7106</v>
      </c>
      <c r="F68" s="70">
        <v>81864</v>
      </c>
      <c r="G68" s="107"/>
      <c r="H68" s="107"/>
    </row>
    <row r="69" spans="1:10" ht="13.95" customHeight="1" x14ac:dyDescent="0.3">
      <c r="A69" s="238">
        <v>2023</v>
      </c>
      <c r="B69" s="102">
        <v>22100</v>
      </c>
      <c r="C69" s="71">
        <v>26778</v>
      </c>
      <c r="D69" s="71">
        <v>27151</v>
      </c>
      <c r="E69" s="239">
        <v>10081</v>
      </c>
      <c r="F69" s="239">
        <v>91505</v>
      </c>
      <c r="G69" s="107"/>
      <c r="H69" s="107"/>
    </row>
    <row r="70" spans="1:10" s="11" customFormat="1" ht="39.75" customHeight="1" x14ac:dyDescent="0.25">
      <c r="A70" s="280" t="s">
        <v>184</v>
      </c>
      <c r="B70" s="281"/>
      <c r="C70" s="281"/>
      <c r="D70" s="281"/>
      <c r="E70" s="281"/>
      <c r="F70" s="281"/>
      <c r="G70" s="281"/>
      <c r="H70" s="281"/>
    </row>
    <row r="71" spans="1:10" s="11" customFormat="1" ht="25.5" customHeight="1" x14ac:dyDescent="0.2">
      <c r="A71" s="280" t="s">
        <v>129</v>
      </c>
      <c r="B71" s="280"/>
      <c r="C71" s="280"/>
      <c r="D71" s="280"/>
      <c r="E71" s="280"/>
      <c r="F71" s="280"/>
      <c r="G71" s="280"/>
      <c r="H71" s="280"/>
    </row>
    <row r="72" spans="1:10" s="11" customFormat="1" ht="39.6" customHeight="1" x14ac:dyDescent="0.2">
      <c r="A72" s="280" t="s">
        <v>185</v>
      </c>
      <c r="B72" s="280"/>
      <c r="C72" s="280"/>
      <c r="D72" s="280"/>
      <c r="E72" s="280"/>
      <c r="F72" s="280"/>
      <c r="G72" s="280"/>
      <c r="H72" s="280"/>
    </row>
    <row r="73" spans="1:10" s="11" customFormat="1" x14ac:dyDescent="0.25">
      <c r="A73" s="282" t="s">
        <v>102</v>
      </c>
      <c r="B73" s="283"/>
      <c r="C73" s="283"/>
      <c r="D73" s="283"/>
      <c r="E73" s="283"/>
      <c r="F73" s="283"/>
      <c r="G73" s="283"/>
      <c r="H73" s="283"/>
    </row>
    <row r="74" spans="1:10" s="11" customFormat="1" ht="9" customHeight="1" x14ac:dyDescent="0.2"/>
    <row r="75" spans="1:10" s="11" customFormat="1" ht="37.950000000000003" customHeight="1" x14ac:dyDescent="0.25">
      <c r="A75" s="280" t="s">
        <v>219</v>
      </c>
      <c r="B75" s="280"/>
      <c r="C75" s="280"/>
      <c r="D75" s="280"/>
      <c r="E75" s="280"/>
      <c r="F75" s="280"/>
      <c r="G75" s="280"/>
      <c r="H75" s="280"/>
      <c r="I75" s="172"/>
      <c r="J75" s="65"/>
    </row>
    <row r="76" spans="1:10" x14ac:dyDescent="0.25">
      <c r="J76" s="65"/>
    </row>
    <row r="77" spans="1:10" ht="24.75" customHeight="1" x14ac:dyDescent="0.25">
      <c r="A77" s="65"/>
      <c r="B77" s="65"/>
      <c r="C77" s="65"/>
      <c r="D77" s="65"/>
      <c r="E77" s="65"/>
      <c r="F77" s="65"/>
      <c r="G77" s="65"/>
      <c r="H77" s="65"/>
      <c r="I77" s="65"/>
      <c r="J77" s="65"/>
    </row>
    <row r="78" spans="1:10" ht="11.25" customHeight="1" x14ac:dyDescent="0.25">
      <c r="F78" s="140"/>
    </row>
    <row r="79" spans="1:10" ht="11.25" customHeight="1" x14ac:dyDescent="0.25">
      <c r="F79" s="140"/>
    </row>
    <row r="80" spans="1:10" ht="11.25" customHeight="1" x14ac:dyDescent="0.25">
      <c r="F80" s="140"/>
    </row>
    <row r="81" spans="6:6" ht="11.25" customHeight="1" x14ac:dyDescent="0.25">
      <c r="F81" s="140"/>
    </row>
    <row r="82" spans="6:6" ht="11.25" customHeight="1" x14ac:dyDescent="0.25">
      <c r="F82" s="140"/>
    </row>
    <row r="83" spans="6:6" ht="11.25" customHeight="1" x14ac:dyDescent="0.25">
      <c r="F83" s="140"/>
    </row>
    <row r="84" spans="6:6" ht="11.25" customHeight="1" x14ac:dyDescent="0.25">
      <c r="F84" s="140"/>
    </row>
    <row r="85" spans="6:6" ht="11.25" customHeight="1" x14ac:dyDescent="0.25">
      <c r="F85" s="140"/>
    </row>
    <row r="86" spans="6:6" ht="11.25" customHeight="1" x14ac:dyDescent="0.25">
      <c r="F86" s="140"/>
    </row>
    <row r="87" spans="6:6" ht="11.25" customHeight="1" x14ac:dyDescent="0.25">
      <c r="F87" s="140"/>
    </row>
    <row r="88" spans="6:6" ht="11.25" customHeight="1" x14ac:dyDescent="0.25">
      <c r="F88" s="140"/>
    </row>
    <row r="89" spans="6:6" ht="11.25" customHeight="1" x14ac:dyDescent="0.25">
      <c r="F89" s="140"/>
    </row>
    <row r="90" spans="6:6" ht="11.25" customHeight="1" x14ac:dyDescent="0.25">
      <c r="F90" s="140"/>
    </row>
    <row r="91" spans="6:6" ht="11.25" customHeight="1" x14ac:dyDescent="0.25">
      <c r="F91" s="140"/>
    </row>
    <row r="92" spans="6:6" ht="11.25" customHeight="1" x14ac:dyDescent="0.25">
      <c r="F92" s="140"/>
    </row>
    <row r="93" spans="6:6" ht="11.25" customHeight="1" x14ac:dyDescent="0.25">
      <c r="F93" s="140"/>
    </row>
    <row r="94" spans="6:6" ht="11.25" customHeight="1" x14ac:dyDescent="0.25">
      <c r="F94" s="140"/>
    </row>
    <row r="97" spans="3:56" ht="14.4" x14ac:dyDescent="0.3">
      <c r="D97" s="229">
        <v>1970</v>
      </c>
      <c r="E97" s="229">
        <v>1971</v>
      </c>
      <c r="F97" s="229">
        <v>1972</v>
      </c>
      <c r="G97" s="229">
        <v>1973</v>
      </c>
      <c r="H97" s="229">
        <v>1974</v>
      </c>
      <c r="I97" s="229">
        <v>1975</v>
      </c>
      <c r="J97" s="229">
        <v>1976</v>
      </c>
      <c r="K97" s="229">
        <v>1977</v>
      </c>
      <c r="L97" s="229">
        <v>1978</v>
      </c>
      <c r="M97" s="229">
        <v>1979</v>
      </c>
      <c r="N97" s="229">
        <v>1980</v>
      </c>
      <c r="O97" s="229">
        <v>1981</v>
      </c>
      <c r="P97" s="229">
        <v>1982</v>
      </c>
      <c r="Q97" s="229">
        <v>1983</v>
      </c>
      <c r="R97" s="229">
        <v>1984</v>
      </c>
      <c r="S97" s="229">
        <v>1985</v>
      </c>
      <c r="T97" s="229">
        <v>1986</v>
      </c>
      <c r="U97" s="229">
        <v>1987</v>
      </c>
      <c r="V97" s="229">
        <v>1988</v>
      </c>
      <c r="W97" s="229">
        <v>1989</v>
      </c>
      <c r="X97" s="229">
        <v>1990</v>
      </c>
      <c r="Y97" s="229">
        <v>1991</v>
      </c>
      <c r="Z97" s="229">
        <v>1992</v>
      </c>
      <c r="AA97" s="229">
        <v>1993</v>
      </c>
      <c r="AB97" s="229">
        <v>1994</v>
      </c>
      <c r="AC97" s="229">
        <v>1995</v>
      </c>
      <c r="AD97" s="229">
        <v>1996</v>
      </c>
      <c r="AE97" s="229">
        <v>1997</v>
      </c>
      <c r="AF97" s="229">
        <v>1998</v>
      </c>
      <c r="AG97" s="229">
        <v>1999</v>
      </c>
      <c r="AH97" s="229">
        <v>2000</v>
      </c>
      <c r="AI97" s="229">
        <v>2001</v>
      </c>
      <c r="AJ97" s="229">
        <v>2002</v>
      </c>
      <c r="AK97" s="229">
        <v>2003</v>
      </c>
      <c r="AL97" s="229">
        <v>2004</v>
      </c>
      <c r="AM97" s="229">
        <v>2005</v>
      </c>
      <c r="AN97" s="229">
        <v>2006</v>
      </c>
      <c r="AO97" s="229">
        <v>2007</v>
      </c>
      <c r="AP97" s="229">
        <v>2008</v>
      </c>
      <c r="AQ97" s="229">
        <v>2009</v>
      </c>
      <c r="AR97" s="229">
        <v>2010</v>
      </c>
      <c r="AS97" s="229">
        <v>2011</v>
      </c>
      <c r="AT97" s="229">
        <v>2012</v>
      </c>
      <c r="AU97" s="229">
        <v>2013</v>
      </c>
      <c r="AV97" s="229">
        <v>2014</v>
      </c>
      <c r="AW97" s="229">
        <v>2015</v>
      </c>
      <c r="AX97" s="229">
        <v>2016</v>
      </c>
      <c r="AY97" s="229">
        <v>2017</v>
      </c>
      <c r="AZ97" s="229">
        <v>2018</v>
      </c>
      <c r="BA97" s="229">
        <v>2019</v>
      </c>
      <c r="BB97" s="229">
        <v>2020</v>
      </c>
      <c r="BC97" s="229">
        <v>2021</v>
      </c>
      <c r="BD97" s="229">
        <v>2022</v>
      </c>
    </row>
    <row r="98" spans="3:56" ht="14.4" x14ac:dyDescent="0.3">
      <c r="C98" s="189" t="s">
        <v>194</v>
      </c>
      <c r="D98" s="228">
        <v>73</v>
      </c>
      <c r="E98" s="228">
        <v>73</v>
      </c>
      <c r="F98" s="228">
        <v>96.3</v>
      </c>
      <c r="G98" s="228">
        <v>96.3</v>
      </c>
      <c r="H98" s="228">
        <v>96.3</v>
      </c>
      <c r="I98" s="228">
        <v>96.3</v>
      </c>
      <c r="J98" s="228">
        <v>96.3</v>
      </c>
      <c r="K98" s="228">
        <v>96.3</v>
      </c>
      <c r="L98" s="228">
        <v>96.3</v>
      </c>
      <c r="M98" s="228">
        <v>137</v>
      </c>
      <c r="N98" s="228">
        <v>137</v>
      </c>
      <c r="O98" s="228">
        <v>137</v>
      </c>
      <c r="P98" s="228">
        <v>137</v>
      </c>
      <c r="Q98" s="228">
        <v>137</v>
      </c>
      <c r="R98" s="228">
        <v>137</v>
      </c>
      <c r="S98" s="228">
        <v>71</v>
      </c>
      <c r="T98" s="228">
        <v>64</v>
      </c>
      <c r="U98" s="228">
        <v>64</v>
      </c>
      <c r="V98" s="228">
        <v>64</v>
      </c>
      <c r="W98" s="228">
        <v>64</v>
      </c>
      <c r="X98" s="228">
        <v>64</v>
      </c>
      <c r="Y98" s="228">
        <v>64</v>
      </c>
      <c r="Z98" s="228">
        <v>64</v>
      </c>
      <c r="AA98" s="228">
        <v>64</v>
      </c>
      <c r="AB98" s="228">
        <v>64</v>
      </c>
      <c r="AC98" s="228">
        <v>64</v>
      </c>
      <c r="AD98" s="228">
        <v>64</v>
      </c>
      <c r="AE98" s="228">
        <v>64</v>
      </c>
      <c r="AF98" s="228">
        <v>64</v>
      </c>
      <c r="AG98" s="228">
        <v>64</v>
      </c>
      <c r="AH98" s="228">
        <v>64</v>
      </c>
      <c r="AI98" s="228">
        <v>64</v>
      </c>
      <c r="AJ98" s="228">
        <v>64</v>
      </c>
      <c r="AK98" s="228">
        <v>107</v>
      </c>
      <c r="AL98" s="228">
        <v>107</v>
      </c>
      <c r="AM98" s="228">
        <v>107</v>
      </c>
      <c r="AN98" s="228">
        <v>159</v>
      </c>
      <c r="AO98" s="228">
        <v>159</v>
      </c>
      <c r="AP98" s="228">
        <v>159</v>
      </c>
      <c r="AQ98" s="228">
        <v>159</v>
      </c>
      <c r="AR98" s="228">
        <v>250</v>
      </c>
      <c r="AS98" s="228">
        <v>400</v>
      </c>
      <c r="AT98" s="228">
        <v>400</v>
      </c>
      <c r="AU98" s="228">
        <v>400</v>
      </c>
      <c r="AV98" s="228">
        <v>400</v>
      </c>
      <c r="AW98" s="228">
        <v>418.6</v>
      </c>
      <c r="AX98" s="228">
        <v>418.6</v>
      </c>
      <c r="AY98" s="228">
        <v>418.6</v>
      </c>
      <c r="AZ98" s="228">
        <v>418.6</v>
      </c>
      <c r="BA98" s="228">
        <v>418.6</v>
      </c>
      <c r="BB98" s="228">
        <v>418.6</v>
      </c>
      <c r="BC98" s="228">
        <v>418.6</v>
      </c>
      <c r="BD98" s="228">
        <v>418.6</v>
      </c>
    </row>
  </sheetData>
  <mergeCells count="12">
    <mergeCell ref="A1:F1"/>
    <mergeCell ref="A75:H75"/>
    <mergeCell ref="A70:H70"/>
    <mergeCell ref="A73:H73"/>
    <mergeCell ref="F3:F4"/>
    <mergeCell ref="B3:B4"/>
    <mergeCell ref="C3:C4"/>
    <mergeCell ref="D3:D4"/>
    <mergeCell ref="E3:E4"/>
    <mergeCell ref="A3:A4"/>
    <mergeCell ref="A71:H71"/>
    <mergeCell ref="A72:H72"/>
  </mergeCells>
  <phoneticPr fontId="0" type="noConversion"/>
  <pageMargins left="1" right="0.5" top="0.75" bottom="0.75" header="0.5" footer="0.5"/>
  <pageSetup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4"/>
  <sheetViews>
    <sheetView workbookViewId="0">
      <selection sqref="A1:E2"/>
    </sheetView>
  </sheetViews>
  <sheetFormatPr defaultColWidth="7.88671875" defaultRowHeight="13.2" x14ac:dyDescent="0.25"/>
  <cols>
    <col min="1" max="1" width="9.88671875" style="16" customWidth="1"/>
    <col min="2" max="2" width="12.6640625" style="16" customWidth="1"/>
    <col min="3" max="3" width="16.33203125" style="16" customWidth="1"/>
    <col min="4" max="4" width="15.109375" style="16" customWidth="1"/>
    <col min="5" max="5" width="17" style="16" customWidth="1"/>
    <col min="6" max="6" width="38.6640625" style="16" customWidth="1"/>
    <col min="7" max="10" width="7.88671875" style="16"/>
    <col min="11" max="11" width="11.5546875" style="16" bestFit="1" customWidth="1"/>
    <col min="12" max="22" width="7.88671875" style="16"/>
    <col min="23" max="23" width="11.5546875" style="16" bestFit="1" customWidth="1"/>
    <col min="24" max="16384" width="7.88671875" style="16"/>
  </cols>
  <sheetData>
    <row r="1" spans="1:6" s="109" customFormat="1" ht="18" customHeight="1" x14ac:dyDescent="0.25">
      <c r="A1" s="293" t="s">
        <v>208</v>
      </c>
      <c r="B1" s="294"/>
      <c r="C1" s="294"/>
      <c r="D1" s="294"/>
      <c r="E1" s="295"/>
      <c r="F1" s="108"/>
    </row>
    <row r="2" spans="1:6" s="109" customFormat="1" ht="37.950000000000003" customHeight="1" x14ac:dyDescent="0.25">
      <c r="A2" s="296"/>
      <c r="B2" s="297"/>
      <c r="C2" s="297"/>
      <c r="D2" s="297"/>
      <c r="E2" s="298"/>
      <c r="F2" s="108"/>
    </row>
    <row r="3" spans="1:6" s="12" customFormat="1" ht="25.5" customHeight="1" x14ac:dyDescent="0.25">
      <c r="A3" s="80"/>
      <c r="B3" s="301" t="s">
        <v>207</v>
      </c>
      <c r="C3" s="302"/>
      <c r="D3" s="302"/>
      <c r="E3" s="303"/>
    </row>
    <row r="4" spans="1:6" s="12" customFormat="1" ht="15.9" customHeight="1" x14ac:dyDescent="0.25">
      <c r="A4" s="77" t="s">
        <v>2</v>
      </c>
      <c r="B4" s="13" t="s">
        <v>131</v>
      </c>
      <c r="C4" s="13" t="s">
        <v>109</v>
      </c>
      <c r="D4" s="13" t="s">
        <v>110</v>
      </c>
      <c r="E4" s="77" t="s">
        <v>111</v>
      </c>
    </row>
    <row r="5" spans="1:6" s="12" customFormat="1" ht="9" customHeight="1" x14ac:dyDescent="0.25">
      <c r="A5" s="78"/>
      <c r="B5" s="14"/>
      <c r="C5" s="14"/>
      <c r="D5" s="14"/>
      <c r="E5" s="78"/>
    </row>
    <row r="6" spans="1:6" s="12" customFormat="1" ht="13.8" x14ac:dyDescent="0.25">
      <c r="A6" s="48">
        <v>1960</v>
      </c>
      <c r="B6" s="331">
        <v>6.8160831081081072</v>
      </c>
      <c r="C6" s="331">
        <v>4.7919129729729724</v>
      </c>
      <c r="D6" s="332">
        <v>2.8297072297297294</v>
      </c>
      <c r="E6" s="333">
        <v>4.6886389864864855</v>
      </c>
    </row>
    <row r="7" spans="1:6" s="12" customFormat="1" ht="13.8" x14ac:dyDescent="0.25">
      <c r="A7" s="48">
        <v>1961</v>
      </c>
      <c r="B7" s="331">
        <v>6.6965754180602008</v>
      </c>
      <c r="C7" s="331">
        <v>4.6927146822742474</v>
      </c>
      <c r="D7" s="332">
        <v>2.62751127090301</v>
      </c>
      <c r="E7" s="333">
        <v>4.4780153177257525</v>
      </c>
    </row>
    <row r="8" spans="1:6" s="12" customFormat="1" ht="13.8" x14ac:dyDescent="0.25">
      <c r="A8" s="48">
        <v>1962</v>
      </c>
      <c r="B8" s="331">
        <v>7.6119083443708604</v>
      </c>
      <c r="C8" s="331">
        <v>5.1218425827814569</v>
      </c>
      <c r="D8" s="332">
        <v>2.5406768543046354</v>
      </c>
      <c r="E8" s="333">
        <v>4.69670940397351</v>
      </c>
    </row>
    <row r="9" spans="1:6" s="12" customFormat="1" ht="13.8" x14ac:dyDescent="0.25">
      <c r="A9" s="48">
        <v>1963</v>
      </c>
      <c r="B9" s="331">
        <v>7.452466862745097</v>
      </c>
      <c r="C9" s="331">
        <v>5.0648802941176463</v>
      </c>
      <c r="D9" s="332">
        <v>2.6772937254901961</v>
      </c>
      <c r="E9" s="333">
        <v>4.6153347058823524</v>
      </c>
    </row>
    <row r="10" spans="1:6" s="12" customFormat="1" ht="13.8" x14ac:dyDescent="0.25">
      <c r="A10" s="48">
        <v>1964</v>
      </c>
      <c r="B10" s="331">
        <v>7.5239429999999992</v>
      </c>
      <c r="C10" s="331">
        <v>5.2559129999999996</v>
      </c>
      <c r="D10" s="332">
        <v>2.9878829999999996</v>
      </c>
      <c r="E10" s="333">
        <v>4.8811949999999991</v>
      </c>
    </row>
    <row r="11" spans="1:6" s="12" customFormat="1" ht="13.8" x14ac:dyDescent="0.25">
      <c r="A11" s="48">
        <v>1965</v>
      </c>
      <c r="B11" s="331">
        <v>7.579195904761904</v>
      </c>
      <c r="C11" s="331">
        <v>5.2501216190476185</v>
      </c>
      <c r="D11" s="332">
        <v>3.018092095238095</v>
      </c>
      <c r="E11" s="333">
        <v>4.910464952380952</v>
      </c>
    </row>
    <row r="12" spans="1:6" s="12" customFormat="1" ht="13.8" x14ac:dyDescent="0.25">
      <c r="A12" s="48">
        <v>1966</v>
      </c>
      <c r="B12" s="331">
        <v>7.3497928703703694</v>
      </c>
      <c r="C12" s="331">
        <v>5.123154722222222</v>
      </c>
      <c r="D12" s="332">
        <v>2.8682118518518513</v>
      </c>
      <c r="E12" s="333">
        <v>4.6702791666666661</v>
      </c>
    </row>
    <row r="13" spans="1:6" s="12" customFormat="1" ht="13.8" x14ac:dyDescent="0.25">
      <c r="A13" s="48">
        <v>1967</v>
      </c>
      <c r="B13" s="331">
        <v>7.2853304191616761</v>
      </c>
      <c r="C13" s="331">
        <v>5.2260347604790409</v>
      </c>
      <c r="D13" s="332">
        <v>3.120976976047904</v>
      </c>
      <c r="E13" s="333">
        <v>4.9972241317365267</v>
      </c>
    </row>
    <row r="14" spans="1:6" s="12" customFormat="1" ht="13.8" x14ac:dyDescent="0.25">
      <c r="A14" s="48">
        <v>1968</v>
      </c>
      <c r="B14" s="331">
        <v>7.2206322413793096</v>
      </c>
      <c r="C14" s="331">
        <v>5.2968871551724135</v>
      </c>
      <c r="D14" s="332">
        <v>2.8636570689655172</v>
      </c>
      <c r="E14" s="333">
        <v>4.8664601724137935</v>
      </c>
    </row>
    <row r="15" spans="1:6" s="12" customFormat="1" ht="13.8" x14ac:dyDescent="0.25">
      <c r="A15" s="48">
        <v>1969</v>
      </c>
      <c r="B15" s="331">
        <v>7.3465793460490447</v>
      </c>
      <c r="C15" s="331">
        <v>5.3558395912806533</v>
      </c>
      <c r="D15" s="332">
        <v>2.8153558038147133</v>
      </c>
      <c r="E15" s="333">
        <v>4.681153732970027</v>
      </c>
    </row>
    <row r="16" spans="1:6" s="12" customFormat="1" ht="13.8" x14ac:dyDescent="0.25">
      <c r="A16" s="48">
        <v>1970</v>
      </c>
      <c r="B16" s="331">
        <v>7.1459210567010309</v>
      </c>
      <c r="C16" s="331">
        <v>5.192019819587629</v>
      </c>
      <c r="D16" s="332">
        <v>2.670856932989691</v>
      </c>
      <c r="E16" s="333">
        <v>4.5065786597938136</v>
      </c>
    </row>
    <row r="17" spans="1:5" s="12" customFormat="1" ht="13.8" x14ac:dyDescent="0.25">
      <c r="A17" s="48">
        <v>1971</v>
      </c>
      <c r="B17" s="331">
        <v>7.049762814814815</v>
      </c>
      <c r="C17" s="331">
        <v>5.1703292592592591</v>
      </c>
      <c r="D17" s="332">
        <v>2.6946095555555551</v>
      </c>
      <c r="E17" s="333">
        <v>4.5513993333333334</v>
      </c>
    </row>
    <row r="18" spans="1:5" s="12" customFormat="1" ht="13.8" x14ac:dyDescent="0.25">
      <c r="A18" s="48">
        <v>1972</v>
      </c>
      <c r="B18" s="331">
        <v>7.0572204545454538</v>
      </c>
      <c r="C18" s="331">
        <v>5.0534086363636357</v>
      </c>
      <c r="D18" s="332">
        <v>2.7863222727272725</v>
      </c>
      <c r="E18" s="333">
        <v>4.6073045454545447</v>
      </c>
    </row>
    <row r="19" spans="1:5" s="12" customFormat="1" ht="13.8" x14ac:dyDescent="0.25">
      <c r="A19" s="48">
        <v>1973</v>
      </c>
      <c r="B19" s="331">
        <v>7.4770366216216217</v>
      </c>
      <c r="C19" s="331">
        <v>5.5354856756756758</v>
      </c>
      <c r="D19" s="332">
        <v>2.9260962837837834</v>
      </c>
      <c r="E19" s="333">
        <v>4.8056828378378373</v>
      </c>
    </row>
    <row r="20" spans="1:5" s="12" customFormat="1" ht="13.8" x14ac:dyDescent="0.25">
      <c r="A20" s="48">
        <v>1974</v>
      </c>
      <c r="B20" s="331">
        <v>6.9385036308316437</v>
      </c>
      <c r="C20" s="331">
        <v>5.741782271805274</v>
      </c>
      <c r="D20" s="332">
        <v>3.5963647058823529</v>
      </c>
      <c r="E20" s="333">
        <v>4.9853055578093315</v>
      </c>
    </row>
    <row r="21" spans="1:5" s="12" customFormat="1" ht="13.8" x14ac:dyDescent="0.25">
      <c r="A21" s="48">
        <v>1975</v>
      </c>
      <c r="B21" s="331">
        <v>7.3638575464684015</v>
      </c>
      <c r="C21" s="331">
        <v>6.2558697211895904</v>
      </c>
      <c r="D21" s="332">
        <v>5.3922074163568769</v>
      </c>
      <c r="E21" s="333">
        <v>6.1876858550185867</v>
      </c>
    </row>
    <row r="22" spans="1:5" s="12" customFormat="1" ht="13.8" x14ac:dyDescent="0.25">
      <c r="A22" s="48">
        <v>1976</v>
      </c>
      <c r="B22" s="331">
        <v>7.3279881195079088</v>
      </c>
      <c r="C22" s="331">
        <v>6.3770688400702982</v>
      </c>
      <c r="D22" s="332">
        <v>4.9963555360281191</v>
      </c>
      <c r="E22" s="333">
        <v>6.2535030579964843</v>
      </c>
    </row>
    <row r="23" spans="1:5" s="12" customFormat="1" ht="13.8" x14ac:dyDescent="0.25">
      <c r="A23" s="48">
        <v>1977</v>
      </c>
      <c r="B23" s="331">
        <v>9.1606411881188095</v>
      </c>
      <c r="C23" s="331">
        <v>7.9903390099009881</v>
      </c>
      <c r="D23" s="332">
        <v>7.8591844554455426</v>
      </c>
      <c r="E23" s="333">
        <v>8.2778701485148485</v>
      </c>
    </row>
    <row r="24" spans="1:5" s="12" customFormat="1" ht="13.8" x14ac:dyDescent="0.25">
      <c r="A24" s="48">
        <v>1978</v>
      </c>
      <c r="B24" s="331">
        <v>8.8800422392638012</v>
      </c>
      <c r="C24" s="331">
        <v>7.7172911963190165</v>
      </c>
      <c r="D24" s="332">
        <v>7.6985371472392616</v>
      </c>
      <c r="E24" s="333">
        <v>8.0642411042944762</v>
      </c>
    </row>
    <row r="25" spans="1:5" s="12" customFormat="1" ht="13.8" x14ac:dyDescent="0.25">
      <c r="A25" s="48">
        <v>1979</v>
      </c>
      <c r="B25" s="331">
        <v>9.3181016942148762</v>
      </c>
      <c r="C25" s="331">
        <v>8.4296609090909076</v>
      </c>
      <c r="D25" s="332">
        <v>7.3643740909090907</v>
      </c>
      <c r="E25" s="333">
        <v>8.4380821487603299</v>
      </c>
    </row>
    <row r="26" spans="1:5" s="12" customFormat="1" ht="13.8" x14ac:dyDescent="0.25">
      <c r="A26" s="48">
        <v>1980</v>
      </c>
      <c r="B26" s="331">
        <v>11.326148337378639</v>
      </c>
      <c r="C26" s="331">
        <v>11.56357824029126</v>
      </c>
      <c r="D26" s="332">
        <v>11.660034138349511</v>
      </c>
      <c r="E26" s="333">
        <v>11.804717985436891</v>
      </c>
    </row>
    <row r="27" spans="1:5" s="12" customFormat="1" ht="13.8" x14ac:dyDescent="0.25">
      <c r="A27" s="48">
        <v>1981</v>
      </c>
      <c r="B27" s="331">
        <v>12.624466600660064</v>
      </c>
      <c r="C27" s="331">
        <v>13.915834521452142</v>
      </c>
      <c r="D27" s="332">
        <v>14.319386996699668</v>
      </c>
      <c r="E27" s="333">
        <v>13.643436600660065</v>
      </c>
    </row>
    <row r="28" spans="1:5" s="12" customFormat="1" ht="13.8" x14ac:dyDescent="0.25">
      <c r="A28" s="48">
        <v>1982</v>
      </c>
      <c r="B28" s="331">
        <v>14.128309430051813</v>
      </c>
      <c r="C28" s="331">
        <v>15.439771336787562</v>
      </c>
      <c r="D28" s="332">
        <v>17.384789720207252</v>
      </c>
      <c r="E28" s="333">
        <v>15.297221129533677</v>
      </c>
    </row>
    <row r="29" spans="1:5" s="12" customFormat="1" ht="13.8" x14ac:dyDescent="0.25">
      <c r="A29" s="48">
        <v>1983</v>
      </c>
      <c r="B29" s="331">
        <v>14.201127078313252</v>
      </c>
      <c r="C29" s="331">
        <v>15.545430873493977</v>
      </c>
      <c r="D29" s="332">
        <v>12.246055120481929</v>
      </c>
      <c r="E29" s="333">
        <v>13.998560753012047</v>
      </c>
    </row>
    <row r="30" spans="1:5" s="12" customFormat="1" ht="13.8" x14ac:dyDescent="0.25">
      <c r="A30" s="48">
        <v>1984</v>
      </c>
      <c r="B30" s="331">
        <v>14.301866708373433</v>
      </c>
      <c r="C30" s="331">
        <v>15.422831780558228</v>
      </c>
      <c r="D30" s="332">
        <v>15.219822358036572</v>
      </c>
      <c r="E30" s="333">
        <v>14.78438185755534</v>
      </c>
    </row>
    <row r="31" spans="1:5" s="12" customFormat="1" ht="13.8" x14ac:dyDescent="0.25">
      <c r="A31" s="48">
        <v>1985</v>
      </c>
      <c r="B31" s="331">
        <v>13.673706161710037</v>
      </c>
      <c r="C31" s="331">
        <v>14.472025594795539</v>
      </c>
      <c r="D31" s="332">
        <v>13.369719758364313</v>
      </c>
      <c r="E31" s="333">
        <v>13.764617983271375</v>
      </c>
    </row>
    <row r="32" spans="1:5" s="12" customFormat="1" ht="13.8" x14ac:dyDescent="0.25">
      <c r="A32" s="48">
        <v>1986</v>
      </c>
      <c r="B32" s="331">
        <v>12.400567390510949</v>
      </c>
      <c r="C32" s="331">
        <v>12.484241934306571</v>
      </c>
      <c r="D32" s="332">
        <v>10.91394966240876</v>
      </c>
      <c r="E32" s="333">
        <v>12.026821094890513</v>
      </c>
    </row>
    <row r="33" spans="1:5" s="12" customFormat="1" ht="13.8" x14ac:dyDescent="0.25">
      <c r="A33" s="48">
        <v>1987</v>
      </c>
      <c r="B33" s="331">
        <v>11.867053785211267</v>
      </c>
      <c r="C33" s="331">
        <v>11.678687852112676</v>
      </c>
      <c r="D33" s="332">
        <v>9.2030213028169001</v>
      </c>
      <c r="E33" s="333">
        <v>11.194318309859154</v>
      </c>
    </row>
    <row r="34" spans="1:5" s="12" customFormat="1" ht="13.8" x14ac:dyDescent="0.25">
      <c r="A34" s="48">
        <v>1988</v>
      </c>
      <c r="B34" s="331">
        <v>11.111338123415045</v>
      </c>
      <c r="C34" s="331">
        <v>11.111338123415045</v>
      </c>
      <c r="D34" s="332">
        <v>7.9588189349112426</v>
      </c>
      <c r="E34" s="333">
        <v>10.439489771766695</v>
      </c>
    </row>
    <row r="35" spans="1:5" s="12" customFormat="1" ht="13.8" x14ac:dyDescent="0.25">
      <c r="A35" s="48">
        <v>1989</v>
      </c>
      <c r="B35" s="331">
        <v>10.773142499999999</v>
      </c>
      <c r="C35" s="331">
        <v>10.74849</v>
      </c>
      <c r="D35" s="332">
        <v>7.3464449999999992</v>
      </c>
      <c r="E35" s="333">
        <v>10.058219999999999</v>
      </c>
    </row>
    <row r="36" spans="1:5" s="12" customFormat="1" ht="13.8" x14ac:dyDescent="0.25">
      <c r="A36" s="48">
        <v>1990</v>
      </c>
      <c r="B36" s="331">
        <v>10.735437566947207</v>
      </c>
      <c r="C36" s="331">
        <v>10.852381331293035</v>
      </c>
      <c r="D36" s="332">
        <v>7.6481221882172914</v>
      </c>
      <c r="E36" s="333">
        <v>9.9636087222647269</v>
      </c>
    </row>
    <row r="37" spans="1:5" s="12" customFormat="1" ht="13.8" x14ac:dyDescent="0.25">
      <c r="A37" s="79">
        <v>1991</v>
      </c>
      <c r="B37" s="331">
        <v>10.144811453744493</v>
      </c>
      <c r="C37" s="331">
        <v>9.7632588105726867</v>
      </c>
      <c r="D37" s="334" t="s">
        <v>73</v>
      </c>
      <c r="E37" s="335" t="s">
        <v>73</v>
      </c>
    </row>
    <row r="38" spans="1:5" s="12" customFormat="1" ht="13.8" x14ac:dyDescent="0.25">
      <c r="A38" s="48">
        <v>1992</v>
      </c>
      <c r="B38" s="331">
        <v>10.458423378474695</v>
      </c>
      <c r="C38" s="331">
        <v>9.7176183891660717</v>
      </c>
      <c r="D38" s="334" t="s">
        <v>73</v>
      </c>
      <c r="E38" s="335" t="s">
        <v>73</v>
      </c>
    </row>
    <row r="39" spans="1:5" s="12" customFormat="1" ht="13.8" x14ac:dyDescent="0.25">
      <c r="A39" s="48">
        <v>1993</v>
      </c>
      <c r="B39" s="331">
        <v>10.408302560553631</v>
      </c>
      <c r="C39" s="331">
        <v>9.8794253979238729</v>
      </c>
      <c r="D39" s="334" t="s">
        <v>73</v>
      </c>
      <c r="E39" s="335" t="s">
        <v>73</v>
      </c>
    </row>
    <row r="40" spans="1:5" s="12" customFormat="1" ht="13.8" x14ac:dyDescent="0.25">
      <c r="A40" s="48">
        <v>1994</v>
      </c>
      <c r="B40" s="331">
        <v>10.787880769230769</v>
      </c>
      <c r="C40" s="331">
        <v>10.12781923076923</v>
      </c>
      <c r="D40" s="334" t="s">
        <v>73</v>
      </c>
      <c r="E40" s="335" t="s">
        <v>73</v>
      </c>
    </row>
    <row r="41" spans="1:5" s="12" customFormat="1" ht="13.8" x14ac:dyDescent="0.25">
      <c r="A41" s="48">
        <v>1995</v>
      </c>
      <c r="B41" s="331">
        <v>10.330109251968505</v>
      </c>
      <c r="C41" s="331">
        <v>9.8687645669291335</v>
      </c>
      <c r="D41" s="334" t="s">
        <v>73</v>
      </c>
      <c r="E41" s="335" t="s">
        <v>73</v>
      </c>
    </row>
    <row r="42" spans="1:5" s="12" customFormat="1" ht="13.8" x14ac:dyDescent="0.25">
      <c r="A42" s="48">
        <v>1996</v>
      </c>
      <c r="B42" s="331">
        <v>9.4688225621414919</v>
      </c>
      <c r="C42" s="331">
        <v>9.0401927342256201</v>
      </c>
      <c r="D42" s="334" t="s">
        <v>73</v>
      </c>
      <c r="E42" s="335" t="s">
        <v>73</v>
      </c>
    </row>
    <row r="43" spans="1:5" s="12" customFormat="1" ht="13.8" x14ac:dyDescent="0.25">
      <c r="A43" s="79">
        <v>1997</v>
      </c>
      <c r="B43" s="331">
        <v>9.6183149532710264</v>
      </c>
      <c r="C43" s="331">
        <v>9.1992992523364467</v>
      </c>
      <c r="D43" s="334" t="s">
        <v>73</v>
      </c>
      <c r="E43" s="335" t="s">
        <v>73</v>
      </c>
    </row>
    <row r="44" spans="1:5" s="12" customFormat="1" ht="13.8" x14ac:dyDescent="0.25">
      <c r="A44" s="48">
        <v>1998</v>
      </c>
      <c r="B44" s="331">
        <v>9.8458757668711634</v>
      </c>
      <c r="C44" s="331">
        <v>9.6208271779141086</v>
      </c>
      <c r="D44" s="334" t="s">
        <v>73</v>
      </c>
      <c r="E44" s="335" t="s">
        <v>73</v>
      </c>
    </row>
    <row r="45" spans="1:5" s="12" customFormat="1" ht="13.8" x14ac:dyDescent="0.25">
      <c r="A45" s="48">
        <v>1999</v>
      </c>
      <c r="B45" s="331">
        <v>9.4679805522208884</v>
      </c>
      <c r="C45" s="331">
        <v>9.4129341536614639</v>
      </c>
      <c r="D45" s="334" t="s">
        <v>73</v>
      </c>
      <c r="E45" s="335" t="s">
        <v>73</v>
      </c>
    </row>
    <row r="46" spans="1:5" s="12" customFormat="1" ht="13.8" x14ac:dyDescent="0.25">
      <c r="A46" s="48">
        <v>2000</v>
      </c>
      <c r="B46" s="331">
        <v>10.704510627177701</v>
      </c>
      <c r="C46" s="331">
        <v>10.473733449477352</v>
      </c>
      <c r="D46" s="334" t="s">
        <v>73</v>
      </c>
      <c r="E46" s="335" t="s">
        <v>73</v>
      </c>
    </row>
    <row r="47" spans="1:5" s="12" customFormat="1" ht="13.8" x14ac:dyDescent="0.25">
      <c r="A47" s="48">
        <v>2001</v>
      </c>
      <c r="B47" s="331">
        <v>12.531432298136645</v>
      </c>
      <c r="C47" s="331">
        <v>12.686780632411065</v>
      </c>
      <c r="D47" s="334" t="s">
        <v>73</v>
      </c>
      <c r="E47" s="335" t="s">
        <v>73</v>
      </c>
    </row>
    <row r="48" spans="1:5" s="12" customFormat="1" ht="13.8" x14ac:dyDescent="0.25">
      <c r="A48" s="48">
        <v>2002</v>
      </c>
      <c r="B48" s="331">
        <v>9.0059049471928834</v>
      </c>
      <c r="C48" s="331">
        <v>9.1248508615897723</v>
      </c>
      <c r="D48" s="334" t="s">
        <v>73</v>
      </c>
      <c r="E48" s="335" t="s">
        <v>73</v>
      </c>
    </row>
    <row r="49" spans="1:21" s="12" customFormat="1" ht="13.8" x14ac:dyDescent="0.25">
      <c r="A49" s="48">
        <v>2003</v>
      </c>
      <c r="B49" s="331">
        <v>11.762458043478262</v>
      </c>
      <c r="C49" s="331">
        <v>11.762458043478262</v>
      </c>
      <c r="D49" s="334" t="s">
        <v>73</v>
      </c>
      <c r="E49" s="335" t="s">
        <v>73</v>
      </c>
    </row>
    <row r="50" spans="1:21" s="12" customFormat="1" ht="13.8" x14ac:dyDescent="0.25">
      <c r="A50" s="48">
        <v>2004</v>
      </c>
      <c r="B50" s="331">
        <v>14.871891424033878</v>
      </c>
      <c r="C50" s="331">
        <v>14.74242991000529</v>
      </c>
      <c r="D50" s="334" t="s">
        <v>73</v>
      </c>
      <c r="E50" s="335" t="s">
        <v>73</v>
      </c>
    </row>
    <row r="51" spans="1:21" s="12" customFormat="1" ht="13.8" x14ac:dyDescent="0.25">
      <c r="A51" s="59">
        <v>2005</v>
      </c>
      <c r="B51" s="331">
        <v>16.748047619047615</v>
      </c>
      <c r="C51" s="331">
        <v>16.779352380952378</v>
      </c>
      <c r="D51" s="334" t="s">
        <v>73</v>
      </c>
      <c r="E51" s="335" t="s">
        <v>73</v>
      </c>
    </row>
    <row r="52" spans="1:21" s="12" customFormat="1" ht="13.8" x14ac:dyDescent="0.25">
      <c r="A52" s="59">
        <v>2006</v>
      </c>
      <c r="B52" s="331">
        <v>17.073812797619048</v>
      </c>
      <c r="C52" s="331">
        <v>16.861527380952381</v>
      </c>
      <c r="D52" s="334" t="s">
        <v>73</v>
      </c>
      <c r="E52" s="335" t="s">
        <v>73</v>
      </c>
    </row>
    <row r="53" spans="1:21" s="12" customFormat="1" ht="13.8" x14ac:dyDescent="0.25">
      <c r="A53" s="59">
        <v>2007</v>
      </c>
      <c r="B53" s="331">
        <v>14.684349335879849</v>
      </c>
      <c r="C53" s="331">
        <v>14.463199496484068</v>
      </c>
      <c r="D53" s="334" t="s">
        <v>73</v>
      </c>
      <c r="E53" s="335" t="s">
        <v>73</v>
      </c>
      <c r="G53" s="183" t="s">
        <v>7</v>
      </c>
      <c r="I53" s="183"/>
      <c r="J53" s="252"/>
      <c r="K53" s="252"/>
      <c r="L53" s="252"/>
      <c r="M53" s="252"/>
      <c r="N53" s="252"/>
      <c r="O53" s="252"/>
      <c r="P53" s="252"/>
      <c r="Q53" s="252"/>
      <c r="R53" s="252"/>
      <c r="S53" s="252"/>
      <c r="T53" s="252"/>
      <c r="U53" s="252"/>
    </row>
    <row r="54" spans="1:21" s="12" customFormat="1" ht="13.8" x14ac:dyDescent="0.25">
      <c r="A54" s="59">
        <v>2008</v>
      </c>
      <c r="B54" s="331">
        <v>16.356299354862681</v>
      </c>
      <c r="C54" s="331">
        <v>16.072335824396315</v>
      </c>
      <c r="D54" s="334" t="s">
        <v>73</v>
      </c>
      <c r="E54" s="335" t="s">
        <v>73</v>
      </c>
      <c r="I54" s="183"/>
      <c r="J54" s="252"/>
      <c r="K54" s="252"/>
      <c r="L54" s="252"/>
      <c r="M54" s="252"/>
      <c r="N54" s="252"/>
      <c r="O54" s="252"/>
      <c r="P54" s="252"/>
      <c r="Q54" s="252"/>
      <c r="R54" s="252"/>
      <c r="S54" s="252"/>
      <c r="T54" s="252"/>
      <c r="U54" s="252"/>
    </row>
    <row r="55" spans="1:21" s="12" customFormat="1" ht="13.8" x14ac:dyDescent="0.25">
      <c r="A55" s="244">
        <v>2009</v>
      </c>
      <c r="B55" s="331">
        <v>13.536427282939538</v>
      </c>
      <c r="C55" s="331">
        <v>13.408187445522216</v>
      </c>
      <c r="D55" s="334" t="s">
        <v>73</v>
      </c>
      <c r="E55" s="335" t="s">
        <v>73</v>
      </c>
    </row>
    <row r="56" spans="1:21" s="12" customFormat="1" ht="13.8" x14ac:dyDescent="0.25">
      <c r="A56" s="59">
        <v>2010</v>
      </c>
      <c r="B56" s="331">
        <v>12.112348387570165</v>
      </c>
      <c r="C56" s="331">
        <v>11.972159170121435</v>
      </c>
      <c r="D56" s="334" t="s">
        <v>73</v>
      </c>
      <c r="E56" s="335" t="s">
        <v>73</v>
      </c>
      <c r="I56" s="183"/>
    </row>
    <row r="57" spans="1:21" s="12" customFormat="1" ht="13.8" x14ac:dyDescent="0.25">
      <c r="A57" s="59">
        <v>2011</v>
      </c>
      <c r="B57" s="331">
        <v>11.959156926989095</v>
      </c>
      <c r="C57" s="331">
        <v>12.040696633309475</v>
      </c>
      <c r="D57" s="334" t="s">
        <v>73</v>
      </c>
      <c r="E57" s="335" t="s">
        <v>73</v>
      </c>
    </row>
    <row r="58" spans="1:21" s="12" customFormat="1" ht="13.8" x14ac:dyDescent="0.25">
      <c r="A58" s="59">
        <v>2012</v>
      </c>
      <c r="B58" s="331">
        <v>10.718104784968249</v>
      </c>
      <c r="C58" s="331">
        <v>10.624903873794612</v>
      </c>
      <c r="D58" s="334" t="s">
        <v>73</v>
      </c>
      <c r="E58" s="335" t="s">
        <v>73</v>
      </c>
    </row>
    <row r="59" spans="1:21" s="12" customFormat="1" ht="13.8" x14ac:dyDescent="0.25">
      <c r="A59" s="59">
        <v>2013</v>
      </c>
      <c r="B59" s="331">
        <v>10.747087617028035</v>
      </c>
      <c r="C59" s="331">
        <v>10.615865546002052</v>
      </c>
      <c r="D59" s="334" t="s">
        <v>73</v>
      </c>
      <c r="E59" s="335" t="s">
        <v>73</v>
      </c>
    </row>
    <row r="60" spans="1:21" s="12" customFormat="1" ht="13.8" x14ac:dyDescent="0.25">
      <c r="A60" s="244">
        <v>2014</v>
      </c>
      <c r="B60" s="331">
        <v>11.763504536699106</v>
      </c>
      <c r="C60" s="331">
        <v>11.3244714365369</v>
      </c>
      <c r="D60" s="334" t="s">
        <v>73</v>
      </c>
      <c r="E60" s="335" t="s">
        <v>73</v>
      </c>
    </row>
    <row r="61" spans="1:21" s="12" customFormat="1" ht="13.8" x14ac:dyDescent="0.25">
      <c r="A61" s="244">
        <v>2015</v>
      </c>
      <c r="B61" s="331">
        <v>10.650849998523647</v>
      </c>
      <c r="C61" s="331">
        <v>10.483221608716375</v>
      </c>
      <c r="D61" s="334" t="s">
        <v>73</v>
      </c>
      <c r="E61" s="335" t="s">
        <v>73</v>
      </c>
    </row>
    <row r="62" spans="1:21" s="12" customFormat="1" ht="13.8" x14ac:dyDescent="0.25">
      <c r="A62" s="59">
        <v>2016</v>
      </c>
      <c r="B62" s="331">
        <v>9.2468830492443956</v>
      </c>
      <c r="C62" s="331">
        <v>9.0303582395513455</v>
      </c>
      <c r="D62" s="334" t="s">
        <v>73</v>
      </c>
      <c r="E62" s="335" t="s">
        <v>73</v>
      </c>
    </row>
    <row r="63" spans="1:21" s="12" customFormat="1" ht="13.8" x14ac:dyDescent="0.25">
      <c r="A63" s="244">
        <v>2017</v>
      </c>
      <c r="B63" s="331">
        <v>9.5159258290915343</v>
      </c>
      <c r="C63" s="331">
        <v>9.2661639963069788</v>
      </c>
      <c r="D63" s="334" t="s">
        <v>73</v>
      </c>
      <c r="E63" s="335" t="s">
        <v>73</v>
      </c>
    </row>
    <row r="64" spans="1:21" s="12" customFormat="1" ht="13.8" x14ac:dyDescent="0.25">
      <c r="A64" s="244">
        <v>2018</v>
      </c>
      <c r="B64" s="331">
        <v>8.8793843003738004</v>
      </c>
      <c r="C64" s="331">
        <v>8.6003872526844596</v>
      </c>
      <c r="D64" s="334" t="s">
        <v>73</v>
      </c>
      <c r="E64" s="335" t="s">
        <v>73</v>
      </c>
    </row>
    <row r="65" spans="1:6" s="12" customFormat="1" ht="13.8" x14ac:dyDescent="0.25">
      <c r="A65" s="244">
        <v>2019</v>
      </c>
      <c r="B65" s="331">
        <v>8.4473661871372823</v>
      </c>
      <c r="C65" s="331">
        <v>8.2090765908851733</v>
      </c>
      <c r="D65" s="334" t="s">
        <v>73</v>
      </c>
      <c r="E65" s="335" t="s">
        <v>73</v>
      </c>
    </row>
    <row r="66" spans="1:6" s="12" customFormat="1" ht="13.8" x14ac:dyDescent="0.25">
      <c r="A66" s="160">
        <v>2020</v>
      </c>
      <c r="B66" s="331">
        <v>8.4914820058633858</v>
      </c>
      <c r="C66" s="331">
        <v>8.2092166760285927</v>
      </c>
      <c r="D66" s="334" t="s">
        <v>73</v>
      </c>
      <c r="E66" s="335" t="s">
        <v>73</v>
      </c>
    </row>
    <row r="67" spans="1:6" s="12" customFormat="1" ht="12.6" customHeight="1" x14ac:dyDescent="0.25">
      <c r="A67" s="230" t="s">
        <v>195</v>
      </c>
      <c r="B67" s="331">
        <v>9.9208516389929766</v>
      </c>
      <c r="C67" s="331">
        <v>9.741694047318159</v>
      </c>
      <c r="D67" s="334" t="s">
        <v>73</v>
      </c>
      <c r="E67" s="335" t="s">
        <v>73</v>
      </c>
    </row>
    <row r="68" spans="1:6" s="12" customFormat="1" ht="12.6" customHeight="1" x14ac:dyDescent="0.25">
      <c r="A68" s="230">
        <v>2022</v>
      </c>
      <c r="B68" s="331">
        <v>10.761442472559368</v>
      </c>
      <c r="C68" s="331">
        <v>10.596358024274661</v>
      </c>
      <c r="D68" s="334" t="s">
        <v>73</v>
      </c>
      <c r="E68" s="335" t="s">
        <v>73</v>
      </c>
    </row>
    <row r="69" spans="1:6" s="12" customFormat="1" ht="12.6" customHeight="1" x14ac:dyDescent="0.25">
      <c r="A69" s="249">
        <v>2023</v>
      </c>
      <c r="B69" s="336">
        <v>10.17</v>
      </c>
      <c r="C69" s="337">
        <v>9.6999999999999993</v>
      </c>
      <c r="D69" s="250" t="s">
        <v>73</v>
      </c>
      <c r="E69" s="251" t="s">
        <v>73</v>
      </c>
    </row>
    <row r="70" spans="1:6" s="12" customFormat="1" ht="14.4" customHeight="1" x14ac:dyDescent="0.25">
      <c r="A70" s="306" t="s">
        <v>209</v>
      </c>
      <c r="B70" s="306"/>
      <c r="C70" s="306"/>
      <c r="D70" s="306"/>
      <c r="E70" s="306"/>
      <c r="F70" s="306"/>
    </row>
    <row r="71" spans="1:6" s="12" customFormat="1" ht="5.4" customHeight="1" x14ac:dyDescent="0.25">
      <c r="A71" s="306"/>
      <c r="B71" s="306"/>
      <c r="C71" s="306"/>
      <c r="D71" s="306"/>
      <c r="E71" s="306"/>
      <c r="F71" s="306"/>
    </row>
    <row r="72" spans="1:6" s="12" customFormat="1" ht="8.25" customHeight="1" x14ac:dyDescent="0.25">
      <c r="A72" s="17"/>
      <c r="B72" s="17"/>
      <c r="C72" s="18"/>
      <c r="D72" s="18"/>
      <c r="E72" s="18"/>
    </row>
    <row r="73" spans="1:6" s="12" customFormat="1" x14ac:dyDescent="0.25">
      <c r="A73" s="305" t="s">
        <v>186</v>
      </c>
      <c r="B73" s="305"/>
      <c r="C73" s="305"/>
      <c r="D73" s="305"/>
      <c r="E73" s="305"/>
      <c r="F73" s="305"/>
    </row>
    <row r="74" spans="1:6" s="12" customFormat="1" x14ac:dyDescent="0.25">
      <c r="A74" s="305"/>
      <c r="B74" s="305"/>
      <c r="C74" s="305"/>
      <c r="D74" s="305"/>
      <c r="E74" s="305"/>
      <c r="F74" s="305"/>
    </row>
    <row r="75" spans="1:6" s="12" customFormat="1" ht="14.25" customHeight="1" x14ac:dyDescent="0.25">
      <c r="A75" s="305" t="s">
        <v>130</v>
      </c>
      <c r="B75" s="305"/>
      <c r="C75" s="305"/>
      <c r="D75" s="305"/>
      <c r="E75" s="305"/>
      <c r="F75" s="305"/>
    </row>
    <row r="76" spans="1:6" s="12" customFormat="1" ht="36.6" customHeight="1" x14ac:dyDescent="0.25">
      <c r="A76" s="305"/>
      <c r="B76" s="305"/>
      <c r="C76" s="305"/>
      <c r="D76" s="305"/>
      <c r="E76" s="305"/>
      <c r="F76" s="305"/>
    </row>
    <row r="77" spans="1:6" s="12" customFormat="1" ht="40.200000000000003" customHeight="1" x14ac:dyDescent="0.25">
      <c r="A77" s="304" t="s">
        <v>132</v>
      </c>
      <c r="B77" s="300"/>
      <c r="C77" s="300"/>
      <c r="D77" s="300"/>
      <c r="E77" s="300"/>
      <c r="F77" s="300"/>
    </row>
    <row r="78" spans="1:6" s="12" customFormat="1" ht="5.4" customHeight="1" x14ac:dyDescent="0.25">
      <c r="A78" s="19"/>
      <c r="B78" s="19"/>
      <c r="C78" s="19"/>
      <c r="D78" s="19"/>
      <c r="E78" s="19"/>
      <c r="F78" s="104"/>
    </row>
    <row r="79" spans="1:6" s="12" customFormat="1" ht="69" customHeight="1" x14ac:dyDescent="0.25">
      <c r="A79" s="299" t="s">
        <v>210</v>
      </c>
      <c r="B79" s="300"/>
      <c r="C79" s="300"/>
      <c r="D79" s="300"/>
      <c r="E79" s="300"/>
      <c r="F79" s="300"/>
    </row>
    <row r="80" spans="1:6" ht="15.9" customHeight="1" x14ac:dyDescent="0.25">
      <c r="A80" s="18" t="s">
        <v>9</v>
      </c>
      <c r="B80" s="18"/>
      <c r="C80" s="18"/>
      <c r="D80" s="18"/>
      <c r="E80" s="18"/>
    </row>
    <row r="81" spans="1:5" x14ac:dyDescent="0.25">
      <c r="A81" s="18"/>
      <c r="B81" s="18"/>
      <c r="C81" s="18"/>
      <c r="D81" s="18"/>
      <c r="E81" s="18"/>
    </row>
    <row r="82" spans="1:5" x14ac:dyDescent="0.25">
      <c r="A82" s="18" t="s">
        <v>10</v>
      </c>
      <c r="B82" s="18"/>
      <c r="C82" s="18"/>
      <c r="D82" s="18"/>
      <c r="E82" s="18"/>
    </row>
    <row r="83" spans="1:5" x14ac:dyDescent="0.25">
      <c r="A83" s="18"/>
    </row>
    <row r="84" spans="1:5" x14ac:dyDescent="0.25">
      <c r="B84" s="18"/>
      <c r="C84" s="18"/>
      <c r="D84" s="18"/>
      <c r="E84" s="18"/>
    </row>
  </sheetData>
  <mergeCells count="7">
    <mergeCell ref="A1:E2"/>
    <mergeCell ref="A79:F79"/>
    <mergeCell ref="B3:E3"/>
    <mergeCell ref="A77:F77"/>
    <mergeCell ref="A75:F76"/>
    <mergeCell ref="A73:F74"/>
    <mergeCell ref="A70:F71"/>
  </mergeCells>
  <phoneticPr fontId="0" type="noConversion"/>
  <pageMargins left="1" right="0.5" top="0.75" bottom="0.75" header="0.5" footer="0.5"/>
  <pageSetup scale="83"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1"/>
  <sheetViews>
    <sheetView workbookViewId="0">
      <selection sqref="A1:J1"/>
    </sheetView>
  </sheetViews>
  <sheetFormatPr defaultColWidth="7.88671875" defaultRowHeight="13.2" x14ac:dyDescent="0.25"/>
  <cols>
    <col min="1" max="2" width="10.33203125" style="16" customWidth="1"/>
    <col min="3" max="3" width="13.33203125" style="16" customWidth="1"/>
    <col min="4" max="5" width="11.88671875" style="16" customWidth="1"/>
    <col min="6" max="6" width="12.6640625" style="16" customWidth="1"/>
    <col min="7" max="8" width="11.88671875" style="31" customWidth="1"/>
    <col min="9" max="9" width="12.6640625" style="16" customWidth="1"/>
    <col min="10" max="10" width="10.109375" style="16" customWidth="1"/>
    <col min="11" max="16384" width="7.88671875" style="16"/>
  </cols>
  <sheetData>
    <row r="1" spans="1:10" s="109" customFormat="1" ht="45.75" customHeight="1" x14ac:dyDescent="0.25">
      <c r="A1" s="309" t="s">
        <v>220</v>
      </c>
      <c r="B1" s="310"/>
      <c r="C1" s="311"/>
      <c r="D1" s="311"/>
      <c r="E1" s="311"/>
      <c r="F1" s="311"/>
      <c r="G1" s="311"/>
      <c r="H1" s="311"/>
      <c r="I1" s="311"/>
      <c r="J1" s="312"/>
    </row>
    <row r="2" spans="1:10" s="12" customFormat="1" ht="6.75" customHeight="1" x14ac:dyDescent="0.25">
      <c r="A2" s="98"/>
      <c r="B2" s="99"/>
      <c r="C2" s="149"/>
      <c r="D2" s="150"/>
      <c r="E2" s="99"/>
      <c r="F2" s="149"/>
      <c r="G2" s="154"/>
      <c r="H2" s="162"/>
      <c r="I2" s="20"/>
      <c r="J2" s="81"/>
    </row>
    <row r="3" spans="1:10" s="12" customFormat="1" ht="14.25" customHeight="1" x14ac:dyDescent="0.25">
      <c r="A3" s="98"/>
      <c r="B3" s="165"/>
      <c r="C3" s="166" t="s">
        <v>99</v>
      </c>
      <c r="D3" s="167"/>
      <c r="E3" s="168"/>
      <c r="F3" s="174" t="s">
        <v>4</v>
      </c>
      <c r="G3" s="170"/>
      <c r="H3" s="169"/>
      <c r="I3" s="166" t="s">
        <v>94</v>
      </c>
      <c r="J3" s="167"/>
    </row>
    <row r="4" spans="1:10" s="12" customFormat="1" ht="12.75" customHeight="1" x14ac:dyDescent="0.25">
      <c r="A4" s="98"/>
      <c r="B4" s="146" t="s">
        <v>18</v>
      </c>
      <c r="C4" s="4" t="s">
        <v>11</v>
      </c>
      <c r="D4" s="21" t="s">
        <v>11</v>
      </c>
      <c r="E4" s="146" t="s">
        <v>18</v>
      </c>
      <c r="F4" s="4" t="s">
        <v>11</v>
      </c>
      <c r="G4" s="155" t="s">
        <v>11</v>
      </c>
      <c r="H4" s="146" t="s">
        <v>18</v>
      </c>
      <c r="I4" s="4" t="s">
        <v>11</v>
      </c>
      <c r="J4" s="21"/>
    </row>
    <row r="5" spans="1:10" s="12" customFormat="1" ht="12.75" customHeight="1" x14ac:dyDescent="0.25">
      <c r="A5" s="98"/>
      <c r="B5" s="152" t="s">
        <v>91</v>
      </c>
      <c r="C5" s="4" t="s">
        <v>5</v>
      </c>
      <c r="D5" s="21" t="s">
        <v>12</v>
      </c>
      <c r="E5" s="152" t="s">
        <v>91</v>
      </c>
      <c r="F5" s="4" t="s">
        <v>5</v>
      </c>
      <c r="G5" s="155" t="s">
        <v>12</v>
      </c>
      <c r="H5" s="152" t="s">
        <v>91</v>
      </c>
      <c r="I5" s="4" t="s">
        <v>5</v>
      </c>
      <c r="J5" s="21" t="s">
        <v>12</v>
      </c>
    </row>
    <row r="6" spans="1:10" s="12" customFormat="1" ht="12.75" customHeight="1" x14ac:dyDescent="0.25">
      <c r="A6" s="146" t="s">
        <v>2</v>
      </c>
      <c r="B6" s="146" t="s">
        <v>93</v>
      </c>
      <c r="C6" s="4" t="s">
        <v>13</v>
      </c>
      <c r="D6" s="21" t="s">
        <v>14</v>
      </c>
      <c r="E6" s="146" t="s">
        <v>93</v>
      </c>
      <c r="F6" s="4" t="s">
        <v>13</v>
      </c>
      <c r="G6" s="155" t="s">
        <v>14</v>
      </c>
      <c r="H6" s="146" t="s">
        <v>93</v>
      </c>
      <c r="I6" s="22" t="s">
        <v>13</v>
      </c>
      <c r="J6" s="82" t="s">
        <v>14</v>
      </c>
    </row>
    <row r="7" spans="1:10" s="12" customFormat="1" ht="12.75" customHeight="1" x14ac:dyDescent="0.25">
      <c r="A7" s="147"/>
      <c r="B7" s="146" t="s">
        <v>92</v>
      </c>
      <c r="C7" s="13"/>
      <c r="D7" s="83" t="s">
        <v>15</v>
      </c>
      <c r="E7" s="158" t="s">
        <v>92</v>
      </c>
      <c r="F7" s="13"/>
      <c r="G7" s="156" t="s">
        <v>15</v>
      </c>
      <c r="H7" s="158" t="s">
        <v>97</v>
      </c>
      <c r="I7" s="23"/>
      <c r="J7" s="83" t="s">
        <v>15</v>
      </c>
    </row>
    <row r="8" spans="1:10" s="12" customFormat="1" ht="6" customHeight="1" x14ac:dyDescent="0.25">
      <c r="A8" s="148"/>
      <c r="B8" s="153"/>
      <c r="C8" s="4"/>
      <c r="D8" s="21"/>
      <c r="E8" s="146"/>
      <c r="F8" s="4"/>
      <c r="G8" s="155"/>
      <c r="H8" s="163"/>
      <c r="I8" s="22"/>
      <c r="J8" s="21"/>
    </row>
    <row r="9" spans="1:10" s="12" customFormat="1" ht="14.1" customHeight="1" x14ac:dyDescent="0.25">
      <c r="A9" s="58">
        <v>1980</v>
      </c>
      <c r="B9" s="164" t="s">
        <v>73</v>
      </c>
      <c r="C9" s="24">
        <v>117</v>
      </c>
      <c r="D9" s="151">
        <v>356</v>
      </c>
      <c r="E9" s="164" t="s">
        <v>73</v>
      </c>
      <c r="F9" s="2">
        <v>670</v>
      </c>
      <c r="G9" s="151">
        <v>2089</v>
      </c>
      <c r="H9" s="164" t="s">
        <v>73</v>
      </c>
      <c r="I9" s="25">
        <v>32841</v>
      </c>
      <c r="J9" s="143">
        <v>103218</v>
      </c>
    </row>
    <row r="10" spans="1:10" s="12" customFormat="1" ht="14.1" customHeight="1" x14ac:dyDescent="0.25">
      <c r="A10" s="58">
        <v>1981</v>
      </c>
      <c r="B10" s="164" t="s">
        <v>73</v>
      </c>
      <c r="C10" s="24">
        <v>104</v>
      </c>
      <c r="D10" s="151">
        <v>389</v>
      </c>
      <c r="E10" s="164" t="s">
        <v>73</v>
      </c>
      <c r="F10" s="24">
        <v>610</v>
      </c>
      <c r="G10" s="151">
        <v>2523</v>
      </c>
      <c r="H10" s="164" t="s">
        <v>73</v>
      </c>
      <c r="I10" s="25">
        <v>31364</v>
      </c>
      <c r="J10" s="144">
        <v>133551</v>
      </c>
    </row>
    <row r="11" spans="1:10" s="12" customFormat="1" ht="14.1" customHeight="1" x14ac:dyDescent="0.25">
      <c r="A11" s="58">
        <v>1982</v>
      </c>
      <c r="B11" s="164" t="s">
        <v>73</v>
      </c>
      <c r="C11" s="24">
        <v>121</v>
      </c>
      <c r="D11" s="151">
        <v>538</v>
      </c>
      <c r="E11" s="164" t="s">
        <v>73</v>
      </c>
      <c r="F11" s="24">
        <v>780</v>
      </c>
      <c r="G11" s="151">
        <v>3800</v>
      </c>
      <c r="H11" s="164" t="s">
        <v>73</v>
      </c>
      <c r="I11" s="25">
        <v>24013</v>
      </c>
      <c r="J11" s="144">
        <v>131770</v>
      </c>
    </row>
    <row r="12" spans="1:10" s="12" customFormat="1" ht="14.1" customHeight="1" x14ac:dyDescent="0.25">
      <c r="A12" s="58">
        <v>1983</v>
      </c>
      <c r="B12" s="164" t="s">
        <v>73</v>
      </c>
      <c r="C12" s="24">
        <v>102</v>
      </c>
      <c r="D12" s="151">
        <v>470</v>
      </c>
      <c r="E12" s="164" t="s">
        <v>73</v>
      </c>
      <c r="F12" s="24">
        <v>651</v>
      </c>
      <c r="G12" s="151">
        <v>3298</v>
      </c>
      <c r="H12" s="164" t="s">
        <v>73</v>
      </c>
      <c r="I12" s="25">
        <v>25048</v>
      </c>
      <c r="J12" s="144">
        <v>99956</v>
      </c>
    </row>
    <row r="13" spans="1:10" s="12" customFormat="1" ht="14.1" customHeight="1" x14ac:dyDescent="0.25">
      <c r="A13" s="58">
        <v>1984</v>
      </c>
      <c r="B13" s="164" t="s">
        <v>73</v>
      </c>
      <c r="C13" s="24">
        <v>110</v>
      </c>
      <c r="D13" s="151">
        <v>534</v>
      </c>
      <c r="E13" s="164" t="s">
        <v>73</v>
      </c>
      <c r="F13" s="24">
        <v>679</v>
      </c>
      <c r="G13" s="151">
        <v>3558</v>
      </c>
      <c r="H13" s="164" t="s">
        <v>73</v>
      </c>
      <c r="I13" s="25">
        <v>21013</v>
      </c>
      <c r="J13" s="144">
        <v>108703</v>
      </c>
    </row>
    <row r="14" spans="1:10" s="12" customFormat="1" ht="14.1" customHeight="1" x14ac:dyDescent="0.25">
      <c r="A14" s="58">
        <v>1985</v>
      </c>
      <c r="B14" s="164" t="s">
        <v>73</v>
      </c>
      <c r="C14" s="24">
        <v>115</v>
      </c>
      <c r="D14" s="151">
        <v>555</v>
      </c>
      <c r="E14" s="164" t="s">
        <v>73</v>
      </c>
      <c r="F14" s="24">
        <v>706</v>
      </c>
      <c r="G14" s="151">
        <v>3595</v>
      </c>
      <c r="H14" s="164" t="s">
        <v>73</v>
      </c>
      <c r="I14" s="25">
        <v>17908</v>
      </c>
      <c r="J14" s="144">
        <v>84267</v>
      </c>
    </row>
    <row r="15" spans="1:10" s="12" customFormat="1" ht="14.1" customHeight="1" x14ac:dyDescent="0.25">
      <c r="A15" s="58">
        <v>1986</v>
      </c>
      <c r="B15" s="164" t="s">
        <v>73</v>
      </c>
      <c r="C15" s="24">
        <v>100</v>
      </c>
      <c r="D15" s="151">
        <v>445</v>
      </c>
      <c r="E15" s="164" t="s">
        <v>73</v>
      </c>
      <c r="F15" s="24">
        <v>597</v>
      </c>
      <c r="G15" s="151">
        <v>2672</v>
      </c>
      <c r="H15" s="164" t="s">
        <v>73</v>
      </c>
      <c r="I15" s="25">
        <v>16869</v>
      </c>
      <c r="J15" s="144">
        <v>66006</v>
      </c>
    </row>
    <row r="16" spans="1:10" s="12" customFormat="1" ht="14.1" customHeight="1" x14ac:dyDescent="0.25">
      <c r="A16" s="58">
        <v>1987</v>
      </c>
      <c r="B16" s="7">
        <v>167883</v>
      </c>
      <c r="C16" s="24">
        <v>91</v>
      </c>
      <c r="D16" s="151">
        <v>403.45472739943892</v>
      </c>
      <c r="E16" s="7">
        <v>21382</v>
      </c>
      <c r="F16" s="24">
        <v>514</v>
      </c>
      <c r="G16" s="151">
        <v>2231</v>
      </c>
      <c r="H16" s="25">
        <v>435</v>
      </c>
      <c r="I16" s="25">
        <v>18072</v>
      </c>
      <c r="J16" s="145">
        <v>61806</v>
      </c>
    </row>
    <row r="17" spans="1:10" s="12" customFormat="1" ht="14.1" customHeight="1" x14ac:dyDescent="0.25">
      <c r="A17" s="58">
        <v>1988</v>
      </c>
      <c r="B17" s="7">
        <v>171785</v>
      </c>
      <c r="C17" s="24">
        <v>98</v>
      </c>
      <c r="D17" s="151">
        <v>423.0287859824781</v>
      </c>
      <c r="E17" s="7">
        <v>22246</v>
      </c>
      <c r="F17" s="24">
        <v>541</v>
      </c>
      <c r="G17" s="151">
        <v>2329</v>
      </c>
      <c r="H17" s="25">
        <v>435</v>
      </c>
      <c r="I17" s="25">
        <v>19219</v>
      </c>
      <c r="J17" s="145">
        <v>59195</v>
      </c>
    </row>
    <row r="18" spans="1:10" s="12" customFormat="1" ht="14.1" customHeight="1" x14ac:dyDescent="0.25">
      <c r="A18" s="58">
        <v>1989</v>
      </c>
      <c r="B18" s="7">
        <v>171156</v>
      </c>
      <c r="C18" s="24">
        <v>106</v>
      </c>
      <c r="D18" s="151">
        <v>464.55952464418425</v>
      </c>
      <c r="E18" s="7">
        <v>22219</v>
      </c>
      <c r="F18" s="24">
        <v>591</v>
      </c>
      <c r="G18" s="151">
        <v>2579</v>
      </c>
      <c r="H18" s="25">
        <v>428</v>
      </c>
      <c r="I18" s="25">
        <v>23138</v>
      </c>
      <c r="J18" s="145">
        <v>68951</v>
      </c>
    </row>
    <row r="19" spans="1:10" s="12" customFormat="1" ht="14.1" customHeight="1" x14ac:dyDescent="0.25">
      <c r="A19" s="58">
        <v>1990</v>
      </c>
      <c r="B19" s="7">
        <v>174384</v>
      </c>
      <c r="C19" s="24">
        <v>97</v>
      </c>
      <c r="D19" s="151">
        <v>443.51259289843102</v>
      </c>
      <c r="E19" s="7">
        <v>23331</v>
      </c>
      <c r="F19" s="24">
        <v>521</v>
      </c>
      <c r="G19" s="151">
        <v>2419</v>
      </c>
      <c r="H19" s="25">
        <v>457</v>
      </c>
      <c r="I19" s="25">
        <v>20622</v>
      </c>
      <c r="J19" s="145">
        <v>67434</v>
      </c>
    </row>
    <row r="20" spans="1:10" s="12" customFormat="1" ht="14.1" customHeight="1" x14ac:dyDescent="0.25">
      <c r="A20" s="58">
        <v>1991</v>
      </c>
      <c r="B20" s="7">
        <v>177726</v>
      </c>
      <c r="C20" s="24">
        <v>104</v>
      </c>
      <c r="D20" s="151">
        <v>468.28691356357535</v>
      </c>
      <c r="E20" s="7">
        <v>23185</v>
      </c>
      <c r="F20" s="24">
        <v>554</v>
      </c>
      <c r="G20" s="151">
        <v>2411</v>
      </c>
      <c r="H20" s="25">
        <v>452</v>
      </c>
      <c r="I20" s="25">
        <v>21842</v>
      </c>
      <c r="J20" s="145">
        <v>70331</v>
      </c>
    </row>
    <row r="21" spans="1:10" s="12" customFormat="1" ht="14.1" customHeight="1" x14ac:dyDescent="0.25">
      <c r="A21" s="58">
        <v>1992</v>
      </c>
      <c r="B21" s="7">
        <v>182641</v>
      </c>
      <c r="C21" s="26">
        <v>91</v>
      </c>
      <c r="D21" s="151">
        <v>438.18419741460019</v>
      </c>
      <c r="E21" s="7">
        <v>23610</v>
      </c>
      <c r="F21" s="24">
        <v>490</v>
      </c>
      <c r="G21" s="157">
        <v>2185</v>
      </c>
      <c r="H21" s="25">
        <v>459</v>
      </c>
      <c r="I21" s="25">
        <v>26618.736383442265</v>
      </c>
      <c r="J21" s="128" t="s">
        <v>73</v>
      </c>
    </row>
    <row r="22" spans="1:10" s="12" customFormat="1" ht="14.1" customHeight="1" x14ac:dyDescent="0.25">
      <c r="A22" s="58">
        <v>1993</v>
      </c>
      <c r="B22" s="7">
        <v>188879</v>
      </c>
      <c r="C22" s="24">
        <v>108</v>
      </c>
      <c r="D22" s="151">
        <v>530.34588281386493</v>
      </c>
      <c r="E22" s="7">
        <v>24373</v>
      </c>
      <c r="F22" s="2">
        <v>569</v>
      </c>
      <c r="G22" s="157">
        <f>F22*'Table NG3'!C39</f>
        <v>5621.3930514186841</v>
      </c>
      <c r="H22" s="25">
        <v>462</v>
      </c>
      <c r="I22" s="25">
        <v>27467.532467532466</v>
      </c>
      <c r="J22" s="128" t="s">
        <v>73</v>
      </c>
    </row>
    <row r="23" spans="1:10" s="12" customFormat="1" ht="14.1" customHeight="1" x14ac:dyDescent="0.25">
      <c r="A23" s="58">
        <v>1994</v>
      </c>
      <c r="B23" s="7">
        <v>194357</v>
      </c>
      <c r="C23" s="24">
        <v>96</v>
      </c>
      <c r="D23" s="151">
        <v>503.57959836795175</v>
      </c>
      <c r="E23" s="7">
        <v>25349</v>
      </c>
      <c r="F23" s="2">
        <v>512</v>
      </c>
      <c r="G23" s="157">
        <f>F23*'Table NG3'!C40</f>
        <v>5185.4434461538458</v>
      </c>
      <c r="H23" s="25">
        <v>453</v>
      </c>
      <c r="I23" s="25">
        <v>30772.626931567327</v>
      </c>
      <c r="J23" s="128" t="s">
        <v>73</v>
      </c>
    </row>
    <row r="24" spans="1:10" s="12" customFormat="1" ht="14.1" customHeight="1" x14ac:dyDescent="0.25">
      <c r="A24" s="58">
        <v>1995</v>
      </c>
      <c r="B24" s="7">
        <v>203435</v>
      </c>
      <c r="C24" s="24">
        <v>97</v>
      </c>
      <c r="D24" s="151">
        <v>497.19074888785116</v>
      </c>
      <c r="E24" s="7">
        <v>26329</v>
      </c>
      <c r="F24" s="2">
        <v>512</v>
      </c>
      <c r="G24" s="157">
        <f>F24*'Table NG3'!C41</f>
        <v>5052.8074582677164</v>
      </c>
      <c r="H24" s="25">
        <v>463</v>
      </c>
      <c r="I24" s="25">
        <v>39168.466522678187</v>
      </c>
      <c r="J24" s="128" t="s">
        <v>73</v>
      </c>
    </row>
    <row r="25" spans="1:10" s="12" customFormat="1" ht="14.1" customHeight="1" x14ac:dyDescent="0.25">
      <c r="A25" s="58">
        <v>1996</v>
      </c>
      <c r="B25" s="7">
        <v>205199</v>
      </c>
      <c r="C25" s="24">
        <v>108</v>
      </c>
      <c r="D25" s="151">
        <v>525.19992787489218</v>
      </c>
      <c r="E25" s="7">
        <v>26374</v>
      </c>
      <c r="F25" s="2">
        <v>562</v>
      </c>
      <c r="G25" s="157">
        <f>F25*'Table NG3'!C42</f>
        <v>5080.5883166347985</v>
      </c>
      <c r="H25" s="25">
        <v>466</v>
      </c>
      <c r="I25" s="25">
        <v>38847.639484978543</v>
      </c>
      <c r="J25" s="128" t="s">
        <v>73</v>
      </c>
    </row>
    <row r="26" spans="1:10" s="12" customFormat="1" ht="14.1" customHeight="1" x14ac:dyDescent="0.25">
      <c r="A26" s="58">
        <v>1997</v>
      </c>
      <c r="B26" s="7">
        <v>209806</v>
      </c>
      <c r="C26" s="24">
        <v>100</v>
      </c>
      <c r="D26" s="151">
        <v>505.51509489719075</v>
      </c>
      <c r="E26" s="7">
        <v>27457</v>
      </c>
      <c r="F26" s="2">
        <v>507</v>
      </c>
      <c r="G26" s="157">
        <f>F26*'Table NG3'!C43</f>
        <v>4664.0447209345784</v>
      </c>
      <c r="H26" s="25">
        <v>462</v>
      </c>
      <c r="I26" s="25">
        <v>40619.047619047618</v>
      </c>
      <c r="J26" s="128" t="s">
        <v>73</v>
      </c>
    </row>
    <row r="27" spans="1:10" s="12" customFormat="1" ht="14.1" customHeight="1" x14ac:dyDescent="0.25">
      <c r="A27" s="58">
        <v>1998</v>
      </c>
      <c r="B27" s="7">
        <v>218851</v>
      </c>
      <c r="C27" s="24">
        <v>88</v>
      </c>
      <c r="D27" s="151">
        <v>459.91565037399874</v>
      </c>
      <c r="E27" s="7">
        <v>28065</v>
      </c>
      <c r="F27" s="2">
        <v>462</v>
      </c>
      <c r="G27" s="157">
        <f>F27*'Table NG3'!C44</f>
        <v>4444.8221561963182</v>
      </c>
      <c r="H27" s="25">
        <v>454</v>
      </c>
      <c r="I27" s="25">
        <v>47171.806167400879</v>
      </c>
      <c r="J27" s="128" t="s">
        <v>73</v>
      </c>
    </row>
    <row r="28" spans="1:10" s="12" customFormat="1" ht="14.25" customHeight="1" x14ac:dyDescent="0.25">
      <c r="A28" s="58">
        <v>1999</v>
      </c>
      <c r="B28" s="7">
        <v>222114</v>
      </c>
      <c r="C28" s="142">
        <v>89</v>
      </c>
      <c r="D28" s="151">
        <v>457.09932737243037</v>
      </c>
      <c r="E28" s="7">
        <v>28424</v>
      </c>
      <c r="F28" s="2">
        <v>425</v>
      </c>
      <c r="G28" s="157">
        <f>F28*'Table NG3'!C45</f>
        <v>4000.4970153061222</v>
      </c>
      <c r="H28" s="25">
        <v>397</v>
      </c>
      <c r="I28" s="25">
        <v>58025.188916876577</v>
      </c>
      <c r="J28" s="128" t="s">
        <v>73</v>
      </c>
    </row>
    <row r="29" spans="1:10" s="12" customFormat="1" ht="14.25" customHeight="1" x14ac:dyDescent="0.25">
      <c r="A29" s="58">
        <v>2000</v>
      </c>
      <c r="B29" s="7">
        <v>224784</v>
      </c>
      <c r="C29" s="142">
        <v>89</v>
      </c>
      <c r="D29" s="151">
        <v>539.62684176809739</v>
      </c>
      <c r="E29" s="7">
        <v>29215</v>
      </c>
      <c r="F29" s="2">
        <v>463</v>
      </c>
      <c r="G29" s="157">
        <f>F29*'Table NG3'!C46</f>
        <v>4849.3385871080145</v>
      </c>
      <c r="H29" s="25">
        <v>71</v>
      </c>
      <c r="I29" s="25">
        <v>335788.73239436618</v>
      </c>
      <c r="J29" s="128" t="s">
        <v>73</v>
      </c>
    </row>
    <row r="30" spans="1:10" s="12" customFormat="1" ht="14.25" customHeight="1" x14ac:dyDescent="0.25">
      <c r="A30" s="58">
        <v>2001</v>
      </c>
      <c r="B30" s="7">
        <v>226171</v>
      </c>
      <c r="C30" s="142">
        <v>89</v>
      </c>
      <c r="D30" s="151">
        <v>646.71076309518014</v>
      </c>
      <c r="E30" s="7">
        <v>29429</v>
      </c>
      <c r="F30" s="2">
        <v>450</v>
      </c>
      <c r="G30" s="157">
        <f>F30*'Table NG3'!C47</f>
        <v>5709.0512845849789</v>
      </c>
      <c r="H30" s="25">
        <v>73</v>
      </c>
      <c r="I30" s="25">
        <v>286616.43835616438</v>
      </c>
      <c r="J30" s="128" t="s">
        <v>73</v>
      </c>
    </row>
    <row r="31" spans="1:10" s="12" customFormat="1" ht="14.25" customHeight="1" x14ac:dyDescent="0.25">
      <c r="A31" s="58">
        <v>2002</v>
      </c>
      <c r="B31" s="7">
        <v>229015</v>
      </c>
      <c r="C31" s="142">
        <v>95</v>
      </c>
      <c r="D31" s="151">
        <v>502.42560530969587</v>
      </c>
      <c r="E31" s="7">
        <v>30250</v>
      </c>
      <c r="F31" s="2">
        <v>486</v>
      </c>
      <c r="G31" s="157">
        <f>F31*'Table NG3'!C48</f>
        <v>4434.6775187326293</v>
      </c>
      <c r="H31" s="25">
        <v>439</v>
      </c>
      <c r="I31" s="25">
        <v>49810.933940774485</v>
      </c>
      <c r="J31" s="128" t="s">
        <v>73</v>
      </c>
    </row>
    <row r="32" spans="1:10" s="12" customFormat="1" ht="14.25" customHeight="1" x14ac:dyDescent="0.25">
      <c r="A32" s="58">
        <v>2003</v>
      </c>
      <c r="B32" s="7">
        <v>232839</v>
      </c>
      <c r="C32" s="142">
        <v>88</v>
      </c>
      <c r="D32" s="151">
        <v>621.40311545746204</v>
      </c>
      <c r="E32" s="7">
        <v>30814</v>
      </c>
      <c r="F32" s="2">
        <v>491</v>
      </c>
      <c r="G32" s="157">
        <f>F32*'Table NG3'!C49</f>
        <v>5775.3668993478268</v>
      </c>
      <c r="H32" s="25">
        <v>412</v>
      </c>
      <c r="I32" s="25">
        <v>49014.563106796115</v>
      </c>
      <c r="J32" s="128" t="s">
        <v>73</v>
      </c>
    </row>
    <row r="33" spans="1:10" s="12" customFormat="1" ht="14.25" customHeight="1" x14ac:dyDescent="0.25">
      <c r="A33" s="58">
        <v>2004</v>
      </c>
      <c r="B33" s="7">
        <v>236511</v>
      </c>
      <c r="C33" s="142">
        <f>('Table NG2'!B50*1000)/236511</f>
        <v>84.169446664214348</v>
      </c>
      <c r="D33" s="151">
        <v>773.51721484412985</v>
      </c>
      <c r="E33" s="7">
        <v>31357</v>
      </c>
      <c r="F33" s="2">
        <v>428</v>
      </c>
      <c r="G33" s="157">
        <f>F33*'Table NG3'!C50</f>
        <v>6309.7600014822647</v>
      </c>
      <c r="H33" s="25">
        <v>593</v>
      </c>
      <c r="I33" s="25">
        <v>34539.629005059025</v>
      </c>
      <c r="J33" s="128" t="s">
        <v>73</v>
      </c>
    </row>
    <row r="34" spans="1:10" s="12" customFormat="1" ht="14.25" customHeight="1" x14ac:dyDescent="0.25">
      <c r="A34" s="58">
        <v>2005</v>
      </c>
      <c r="B34" s="7">
        <v>240554</v>
      </c>
      <c r="C34" s="142">
        <f>('Table NG2'!B51*1000)/240554</f>
        <v>82.45134148673479</v>
      </c>
      <c r="D34" s="151">
        <v>882.22935390806219</v>
      </c>
      <c r="E34" s="7">
        <v>31304</v>
      </c>
      <c r="F34" s="2">
        <v>420</v>
      </c>
      <c r="G34" s="157">
        <f>F34*'Table NG3'!C51</f>
        <v>7047.3279999999986</v>
      </c>
      <c r="H34" s="25">
        <v>716</v>
      </c>
      <c r="I34" s="25">
        <v>30744.41340782123</v>
      </c>
      <c r="J34" s="128" t="s">
        <v>73</v>
      </c>
    </row>
    <row r="35" spans="1:10" s="12" customFormat="1" ht="14.1" customHeight="1" x14ac:dyDescent="0.25">
      <c r="A35" s="141">
        <v>2006</v>
      </c>
      <c r="B35" s="7">
        <v>245883</v>
      </c>
      <c r="C35" s="142">
        <f>('Table NG2'!B52*1000)/245402</f>
        <v>79.253632814728491</v>
      </c>
      <c r="D35" s="151">
        <v>890.65018728419614</v>
      </c>
      <c r="E35" s="7">
        <v>31817</v>
      </c>
      <c r="F35" s="2">
        <v>414</v>
      </c>
      <c r="G35" s="157">
        <f>F35*'Table NG3'!C52</f>
        <v>6980.6723357142855</v>
      </c>
      <c r="H35" s="25">
        <v>711</v>
      </c>
      <c r="I35" s="25">
        <v>38575.246132208158</v>
      </c>
      <c r="J35" s="128" t="s">
        <v>73</v>
      </c>
    </row>
    <row r="36" spans="1:10" s="12" customFormat="1" ht="14.1" customHeight="1" x14ac:dyDescent="0.25">
      <c r="A36" s="141">
        <v>2007</v>
      </c>
      <c r="B36" s="7">
        <v>247035</v>
      </c>
      <c r="C36" s="142">
        <f>('Table NG2'!B53*1000)/245402</f>
        <v>80.366093185874604</v>
      </c>
      <c r="D36" s="151">
        <v>791.16327645880142</v>
      </c>
      <c r="E36" s="7">
        <v>32472</v>
      </c>
      <c r="F36" s="2">
        <v>407</v>
      </c>
      <c r="G36" s="157">
        <f>F36*'Table NG3'!C53</f>
        <v>5886.5221950690157</v>
      </c>
      <c r="H36" s="25">
        <v>693</v>
      </c>
      <c r="I36" s="25">
        <v>38849.927849927852</v>
      </c>
      <c r="J36" s="128" t="s">
        <v>73</v>
      </c>
    </row>
    <row r="37" spans="1:10" s="12" customFormat="1" ht="14.1" customHeight="1" x14ac:dyDescent="0.25">
      <c r="A37" s="141">
        <v>2008</v>
      </c>
      <c r="B37" s="7">
        <v>253122</v>
      </c>
      <c r="C37" s="142">
        <v>85</v>
      </c>
      <c r="D37" s="151">
        <v>982</v>
      </c>
      <c r="E37" s="7">
        <v>33008</v>
      </c>
      <c r="F37" s="2">
        <v>434</v>
      </c>
      <c r="G37" s="157">
        <v>4940</v>
      </c>
      <c r="H37" s="49">
        <v>693</v>
      </c>
      <c r="I37" s="25">
        <v>40116</v>
      </c>
      <c r="J37" s="128" t="s">
        <v>73</v>
      </c>
    </row>
    <row r="38" spans="1:10" s="12" customFormat="1" ht="14.1" customHeight="1" x14ac:dyDescent="0.25">
      <c r="A38" s="5">
        <v>2009</v>
      </c>
      <c r="B38" s="7">
        <v>255472</v>
      </c>
      <c r="C38" s="142">
        <v>85</v>
      </c>
      <c r="D38" s="171">
        <v>809</v>
      </c>
      <c r="E38" s="7">
        <v>33731</v>
      </c>
      <c r="F38" s="2">
        <v>699</v>
      </c>
      <c r="G38" s="157">
        <v>6577</v>
      </c>
      <c r="H38" s="25">
        <v>396</v>
      </c>
      <c r="I38" s="25">
        <v>52059</v>
      </c>
      <c r="J38" s="128" t="s">
        <v>73</v>
      </c>
    </row>
    <row r="39" spans="1:10" s="12" customFormat="1" ht="14.1" customHeight="1" x14ac:dyDescent="0.25">
      <c r="A39" s="5">
        <v>2010</v>
      </c>
      <c r="B39" s="7">
        <v>257322</v>
      </c>
      <c r="C39" s="5">
        <v>81</v>
      </c>
      <c r="D39" s="171">
        <v>701</v>
      </c>
      <c r="E39" s="7">
        <v>34002</v>
      </c>
      <c r="F39" s="5">
        <v>602</v>
      </c>
      <c r="G39" s="157">
        <v>5139</v>
      </c>
      <c r="H39" s="60">
        <v>384</v>
      </c>
      <c r="I39" s="25">
        <v>48121</v>
      </c>
      <c r="J39" s="128" t="s">
        <v>73</v>
      </c>
    </row>
    <row r="40" spans="1:10" s="12" customFormat="1" ht="14.1" customHeight="1" x14ac:dyDescent="0.25">
      <c r="A40" s="141">
        <v>2011</v>
      </c>
      <c r="B40" s="7">
        <v>259046</v>
      </c>
      <c r="C40" s="5">
        <v>84</v>
      </c>
      <c r="D40" s="151">
        <v>738</v>
      </c>
      <c r="E40" s="7">
        <v>34305</v>
      </c>
      <c r="F40" s="5">
        <v>651</v>
      </c>
      <c r="G40" s="157">
        <v>5769</v>
      </c>
      <c r="H40" s="60">
        <v>381</v>
      </c>
      <c r="I40" s="25">
        <v>50882</v>
      </c>
      <c r="J40" s="128" t="s">
        <v>73</v>
      </c>
    </row>
    <row r="41" spans="1:10" s="12" customFormat="1" ht="14.1" customHeight="1" x14ac:dyDescent="0.25">
      <c r="A41" s="141">
        <v>2012</v>
      </c>
      <c r="B41" s="7">
        <v>259957</v>
      </c>
      <c r="C41" s="5">
        <v>73</v>
      </c>
      <c r="D41" s="151">
        <v>591</v>
      </c>
      <c r="E41" s="8">
        <v>34504</v>
      </c>
      <c r="F41" s="5">
        <v>557</v>
      </c>
      <c r="G41" s="157">
        <v>4442</v>
      </c>
      <c r="H41" s="60">
        <v>372</v>
      </c>
      <c r="I41" s="25">
        <v>49245</v>
      </c>
      <c r="J41" s="128" t="s">
        <v>73</v>
      </c>
    </row>
    <row r="42" spans="1:10" s="12" customFormat="1" ht="14.1" customHeight="1" x14ac:dyDescent="0.25">
      <c r="A42" s="141">
        <v>2013</v>
      </c>
      <c r="B42" s="7">
        <v>262122</v>
      </c>
      <c r="C42" s="207">
        <v>80</v>
      </c>
      <c r="D42" s="208">
        <v>655</v>
      </c>
      <c r="E42" s="7">
        <v>34305</v>
      </c>
      <c r="F42" s="26">
        <v>600.73333524306054</v>
      </c>
      <c r="G42" s="173">
        <v>4970</v>
      </c>
      <c r="H42" s="7">
        <v>289</v>
      </c>
      <c r="I42" s="25">
        <v>52021</v>
      </c>
      <c r="J42" s="128" t="s">
        <v>73</v>
      </c>
    </row>
    <row r="43" spans="1:10" s="12" customFormat="1" ht="14.1" customHeight="1" x14ac:dyDescent="0.25">
      <c r="A43" s="5">
        <v>2014</v>
      </c>
      <c r="B43" s="7">
        <v>265849</v>
      </c>
      <c r="C43" s="207">
        <v>78</v>
      </c>
      <c r="D43" s="213">
        <v>714</v>
      </c>
      <c r="E43" s="8">
        <v>34558</v>
      </c>
      <c r="F43" s="26">
        <v>612</v>
      </c>
      <c r="G43" s="173">
        <v>5395</v>
      </c>
      <c r="H43" s="7">
        <v>285</v>
      </c>
      <c r="I43" s="25">
        <v>59848</v>
      </c>
      <c r="J43" s="128" t="s">
        <v>73</v>
      </c>
    </row>
    <row r="44" spans="1:10" s="12" customFormat="1" ht="14.4" customHeight="1" x14ac:dyDescent="0.25">
      <c r="A44" s="141">
        <v>2015</v>
      </c>
      <c r="B44" s="7">
        <v>269766</v>
      </c>
      <c r="C44" s="207">
        <v>69.675199988137862</v>
      </c>
      <c r="D44" s="213">
        <v>575.51715190201878</v>
      </c>
      <c r="E44" s="193">
        <v>35777</v>
      </c>
      <c r="F44" s="26">
        <v>545</v>
      </c>
      <c r="G44" s="157">
        <v>4398</v>
      </c>
      <c r="H44" s="60">
        <v>366</v>
      </c>
      <c r="I44" s="25">
        <v>57793</v>
      </c>
      <c r="J44" s="128" t="s">
        <v>73</v>
      </c>
    </row>
    <row r="45" spans="1:10" s="12" customFormat="1" ht="14.4" customHeight="1" x14ac:dyDescent="0.25">
      <c r="A45" s="59">
        <v>2016</v>
      </c>
      <c r="B45" s="8">
        <v>272483</v>
      </c>
      <c r="C45" s="207">
        <v>70</v>
      </c>
      <c r="D45" s="208">
        <v>509</v>
      </c>
      <c r="E45" s="192">
        <v>36287</v>
      </c>
      <c r="F45" s="26">
        <v>587</v>
      </c>
      <c r="G45" s="157">
        <v>4162</v>
      </c>
      <c r="H45" s="53">
        <v>361</v>
      </c>
      <c r="I45" s="25">
        <v>58748</v>
      </c>
      <c r="J45" s="128" t="s">
        <v>73</v>
      </c>
    </row>
    <row r="46" spans="1:10" s="12" customFormat="1" ht="14.4" customHeight="1" x14ac:dyDescent="0.25">
      <c r="A46" s="59">
        <v>2017</v>
      </c>
      <c r="B46" s="8">
        <v>275360</v>
      </c>
      <c r="C46" s="207">
        <v>78</v>
      </c>
      <c r="D46" s="213">
        <v>594</v>
      </c>
      <c r="E46" s="192">
        <v>36725</v>
      </c>
      <c r="F46" s="26">
        <v>636</v>
      </c>
      <c r="G46" s="157">
        <v>4719</v>
      </c>
      <c r="H46" s="53">
        <v>355</v>
      </c>
      <c r="I46" s="25">
        <v>65894</v>
      </c>
      <c r="J46" s="128" t="s">
        <v>73</v>
      </c>
    </row>
    <row r="47" spans="1:10" s="12" customFormat="1" ht="14.4" customHeight="1" x14ac:dyDescent="0.25">
      <c r="A47" s="59">
        <v>2018</v>
      </c>
      <c r="B47" s="8">
        <v>278298</v>
      </c>
      <c r="C47" s="207">
        <v>81</v>
      </c>
      <c r="D47" s="213">
        <v>593</v>
      </c>
      <c r="E47" s="192">
        <v>37281</v>
      </c>
      <c r="F47" s="26">
        <v>706</v>
      </c>
      <c r="G47" s="157">
        <v>5006</v>
      </c>
      <c r="H47" s="53">
        <v>346</v>
      </c>
      <c r="I47" s="25">
        <v>72961</v>
      </c>
      <c r="J47" s="128" t="s">
        <v>73</v>
      </c>
    </row>
    <row r="48" spans="1:10" s="12" customFormat="1" ht="14.4" customHeight="1" x14ac:dyDescent="0.25">
      <c r="A48" s="5">
        <v>2019</v>
      </c>
      <c r="B48" s="7">
        <v>281112</v>
      </c>
      <c r="C48" s="207">
        <f>'Table NG2'!B65/'Table NG4'!B48*1000</f>
        <v>85.133327641651732</v>
      </c>
      <c r="D48" s="213">
        <f>C48*'Table NG3'!B65</f>
        <v>719.15239331856856</v>
      </c>
      <c r="E48" s="193">
        <v>37757</v>
      </c>
      <c r="F48" s="26">
        <f>'Table NG2'!C65/'Table NG4'!E48*1000</f>
        <v>736.02245941149988</v>
      </c>
      <c r="G48" s="173">
        <f>F48*'Table NG3'!C65</f>
        <v>6042.0647419206762</v>
      </c>
      <c r="H48" s="53">
        <v>342</v>
      </c>
      <c r="I48" s="25">
        <f>'Table NG2'!D65/'Table NG4'!H48*1000</f>
        <v>69266.081871345028</v>
      </c>
      <c r="J48" s="128" t="s">
        <v>73</v>
      </c>
    </row>
    <row r="49" spans="1:15" s="12" customFormat="1" ht="14.4" customHeight="1" x14ac:dyDescent="0.25">
      <c r="A49" s="5">
        <v>2020</v>
      </c>
      <c r="B49" s="7">
        <v>284373</v>
      </c>
      <c r="C49" s="207">
        <f>'Table NG2'!B66/'Table NG4'!B49*1000</f>
        <v>76.533285508821152</v>
      </c>
      <c r="D49" s="213">
        <f>C49*'Table NG3'!B66</f>
        <v>649.88101674775987</v>
      </c>
      <c r="E49" s="193">
        <v>38246</v>
      </c>
      <c r="F49" s="26">
        <v>669</v>
      </c>
      <c r="G49" s="173">
        <f>F49*'Table NG3'!C66</f>
        <v>5491.9659562631286</v>
      </c>
      <c r="H49" s="53">
        <v>337</v>
      </c>
      <c r="I49" s="25">
        <v>72991</v>
      </c>
      <c r="J49" s="128" t="s">
        <v>73</v>
      </c>
    </row>
    <row r="50" spans="1:15" s="12" customFormat="1" ht="14.4" customHeight="1" x14ac:dyDescent="0.25">
      <c r="A50" s="5">
        <v>2021</v>
      </c>
      <c r="B50" s="7">
        <v>287380</v>
      </c>
      <c r="C50" s="207">
        <v>73</v>
      </c>
      <c r="D50" s="213">
        <v>647</v>
      </c>
      <c r="E50" s="193">
        <v>38887</v>
      </c>
      <c r="F50" s="26">
        <v>634</v>
      </c>
      <c r="G50" s="173">
        <f>F50*'Table NG3'!C67</f>
        <v>6176.2340259997127</v>
      </c>
      <c r="H50" s="53">
        <v>338</v>
      </c>
      <c r="I50" s="25">
        <v>73506</v>
      </c>
      <c r="J50" s="128" t="s">
        <v>73</v>
      </c>
    </row>
    <row r="51" spans="1:15" s="12" customFormat="1" ht="14.4" customHeight="1" x14ac:dyDescent="0.25">
      <c r="A51" s="244">
        <v>2022</v>
      </c>
      <c r="B51" s="8">
        <v>290199</v>
      </c>
      <c r="C51" s="207">
        <f>('Table NG2'!B68)*1000/'Table NG4'!B51</f>
        <v>76.285583341086635</v>
      </c>
      <c r="D51" s="213">
        <f>'Table NG3'!B68*'Table NG4'!C51</f>
        <v>820.94291661073714</v>
      </c>
      <c r="E51" s="193">
        <v>39543</v>
      </c>
      <c r="F51" s="26">
        <v>685</v>
      </c>
      <c r="G51" s="157">
        <f>F51*'Table NG3'!C68</f>
        <v>7258.5052466281431</v>
      </c>
      <c r="H51" s="60">
        <v>340</v>
      </c>
      <c r="I51" s="25">
        <v>75454</v>
      </c>
      <c r="J51" s="128" t="s">
        <v>73</v>
      </c>
    </row>
    <row r="52" spans="1:15" s="12" customFormat="1" ht="14.4" customHeight="1" x14ac:dyDescent="0.25">
      <c r="A52" s="5">
        <v>2023</v>
      </c>
      <c r="B52" s="102">
        <v>292800</v>
      </c>
      <c r="C52" s="205">
        <f>('Table NG2'!B69)*1000/'Table NG4'!B52</f>
        <v>75.478142076502735</v>
      </c>
      <c r="D52" s="225">
        <f>'Table NG3'!B69*'Table NG4'!C52</f>
        <v>767.61270491803282</v>
      </c>
      <c r="E52" s="197">
        <v>40273</v>
      </c>
      <c r="F52" s="204">
        <v>665</v>
      </c>
      <c r="G52" s="255">
        <f>F52*'Table NG3'!C69</f>
        <v>6450.4999999999991</v>
      </c>
      <c r="H52" s="209">
        <v>338</v>
      </c>
      <c r="I52" s="61">
        <v>80328</v>
      </c>
      <c r="J52" s="256" t="s">
        <v>73</v>
      </c>
    </row>
    <row r="53" spans="1:15" s="12" customFormat="1" ht="26.25" customHeight="1" x14ac:dyDescent="0.25">
      <c r="A53" s="317" t="s">
        <v>125</v>
      </c>
      <c r="B53" s="317"/>
      <c r="C53" s="300"/>
      <c r="D53" s="300"/>
      <c r="E53" s="300"/>
      <c r="F53" s="300"/>
      <c r="G53" s="300"/>
      <c r="H53" s="300"/>
      <c r="I53" s="300"/>
      <c r="J53" s="300"/>
    </row>
    <row r="54" spans="1:15" s="12" customFormat="1" ht="14.25" customHeight="1" x14ac:dyDescent="0.25">
      <c r="A54" s="300"/>
      <c r="B54" s="300"/>
      <c r="C54" s="300"/>
      <c r="D54" s="300"/>
      <c r="E54" s="300"/>
      <c r="F54" s="300"/>
      <c r="G54" s="300"/>
      <c r="H54" s="300"/>
      <c r="I54" s="300"/>
      <c r="J54" s="300"/>
    </row>
    <row r="55" spans="1:15" s="12" customFormat="1" ht="12.75" customHeight="1" x14ac:dyDescent="0.25">
      <c r="A55" s="317" t="s">
        <v>196</v>
      </c>
      <c r="B55" s="317"/>
      <c r="C55" s="318"/>
      <c r="D55" s="318"/>
      <c r="E55" s="318"/>
      <c r="F55" s="318"/>
      <c r="G55" s="318"/>
      <c r="H55" s="318"/>
      <c r="I55" s="318"/>
      <c r="J55" s="318"/>
    </row>
    <row r="56" spans="1:15" s="12" customFormat="1" ht="28.2" customHeight="1" x14ac:dyDescent="0.25">
      <c r="A56" s="318"/>
      <c r="B56" s="318"/>
      <c r="C56" s="318"/>
      <c r="D56" s="318"/>
      <c r="E56" s="318"/>
      <c r="F56" s="318"/>
      <c r="G56" s="318"/>
      <c r="H56" s="318"/>
      <c r="I56" s="318"/>
      <c r="J56" s="318"/>
    </row>
    <row r="57" spans="1:15" s="12" customFormat="1" ht="73.5" customHeight="1" x14ac:dyDescent="0.25">
      <c r="A57" s="315" t="s">
        <v>113</v>
      </c>
      <c r="B57" s="315"/>
      <c r="C57" s="300"/>
      <c r="D57" s="300"/>
      <c r="E57" s="300"/>
      <c r="F57" s="300"/>
      <c r="G57" s="300"/>
      <c r="H57" s="300"/>
      <c r="I57" s="300"/>
      <c r="J57" s="300"/>
    </row>
    <row r="58" spans="1:15" s="12" customFormat="1" ht="42.6" customHeight="1" x14ac:dyDescent="0.25">
      <c r="A58" s="308" t="s">
        <v>171</v>
      </c>
      <c r="B58" s="308"/>
      <c r="C58" s="308"/>
      <c r="D58" s="308"/>
      <c r="E58" s="308"/>
      <c r="F58" s="308"/>
      <c r="G58" s="308"/>
      <c r="H58" s="308"/>
      <c r="I58" s="308"/>
      <c r="J58" s="308"/>
    </row>
    <row r="59" spans="1:15" s="12" customFormat="1" ht="12.6" customHeight="1" x14ac:dyDescent="0.25">
      <c r="A59" s="214"/>
      <c r="B59" s="214"/>
      <c r="C59" s="214"/>
      <c r="D59" s="214"/>
      <c r="E59" s="214"/>
      <c r="F59" s="214"/>
      <c r="G59" s="214"/>
      <c r="H59" s="214"/>
      <c r="I59" s="214"/>
      <c r="J59" s="214"/>
    </row>
    <row r="60" spans="1:15" s="12" customFormat="1" ht="26.4" customHeight="1" x14ac:dyDescent="0.2">
      <c r="A60" s="316" t="s">
        <v>200</v>
      </c>
      <c r="B60" s="316"/>
      <c r="C60" s="282"/>
      <c r="D60" s="282"/>
      <c r="E60" s="282"/>
      <c r="F60" s="282"/>
      <c r="G60" s="282"/>
      <c r="H60" s="282"/>
      <c r="I60" s="282"/>
      <c r="J60" s="282"/>
      <c r="K60" s="18"/>
      <c r="L60" s="16"/>
      <c r="M60" s="16"/>
      <c r="N60" s="16"/>
      <c r="O60" s="16"/>
    </row>
    <row r="61" spans="1:15" s="12" customFormat="1" ht="14.1" customHeight="1" x14ac:dyDescent="0.25">
      <c r="A61" s="313"/>
      <c r="B61" s="313"/>
      <c r="C61" s="313"/>
      <c r="D61" s="314"/>
      <c r="E61" s="314"/>
      <c r="F61" s="314"/>
      <c r="G61" s="314"/>
      <c r="H61" s="161"/>
      <c r="I61" s="27"/>
      <c r="J61" s="28"/>
    </row>
    <row r="62" spans="1:15" s="12" customFormat="1" ht="14.1" customHeight="1" x14ac:dyDescent="0.25">
      <c r="A62" s="29"/>
      <c r="B62" s="29"/>
      <c r="C62" s="307"/>
      <c r="D62" s="307"/>
      <c r="E62" s="27"/>
      <c r="F62" s="27"/>
      <c r="G62" s="30"/>
      <c r="H62" s="30"/>
      <c r="I62" s="16"/>
      <c r="J62" s="16"/>
    </row>
    <row r="63" spans="1:15" s="12" customFormat="1" ht="14.1" customHeight="1" x14ac:dyDescent="0.25">
      <c r="A63" s="27"/>
      <c r="B63" s="307" t="s">
        <v>7</v>
      </c>
      <c r="C63" s="307"/>
      <c r="D63" s="16"/>
      <c r="E63" s="16"/>
      <c r="F63" s="16"/>
      <c r="G63" s="31"/>
      <c r="H63" s="31"/>
      <c r="I63" s="32"/>
      <c r="J63" s="16"/>
    </row>
    <row r="64" spans="1:15" s="12" customFormat="1" ht="14.1" customHeight="1" x14ac:dyDescent="0.25">
      <c r="A64" s="33"/>
      <c r="B64" s="307"/>
      <c r="C64" s="307"/>
      <c r="D64" s="16"/>
      <c r="E64" s="16"/>
      <c r="F64" s="16"/>
      <c r="G64" s="31"/>
      <c r="H64" s="31"/>
      <c r="I64" s="32"/>
      <c r="J64" s="16"/>
    </row>
    <row r="65" spans="1:10" s="12" customFormat="1" ht="14.1" customHeight="1" x14ac:dyDescent="0.25">
      <c r="A65" s="33"/>
      <c r="B65" s="33"/>
      <c r="C65" s="34"/>
      <c r="D65" s="16"/>
      <c r="E65" s="16"/>
      <c r="F65" s="16"/>
      <c r="G65" s="31"/>
      <c r="H65" s="31"/>
      <c r="I65" s="35"/>
      <c r="J65" s="16"/>
    </row>
    <row r="66" spans="1:10" s="12" customFormat="1" ht="14.1" customHeight="1" x14ac:dyDescent="0.25">
      <c r="A66" s="36"/>
      <c r="B66" s="36"/>
      <c r="C66" s="34"/>
      <c r="D66" s="16"/>
      <c r="E66" s="16"/>
      <c r="F66" s="16"/>
      <c r="G66" s="31"/>
      <c r="H66" s="31"/>
      <c r="I66" s="37"/>
      <c r="J66" s="16"/>
    </row>
    <row r="67" spans="1:10" s="12" customFormat="1" ht="14.1" customHeight="1" x14ac:dyDescent="0.25">
      <c r="A67" s="36"/>
      <c r="B67" s="36"/>
      <c r="C67" s="38"/>
      <c r="D67" s="16"/>
      <c r="E67" s="16"/>
      <c r="F67" s="16"/>
      <c r="G67" s="31"/>
      <c r="H67" s="31"/>
      <c r="I67" s="32"/>
      <c r="J67" s="16"/>
    </row>
    <row r="68" spans="1:10" s="12" customFormat="1" ht="14.1" customHeight="1" x14ac:dyDescent="0.25">
      <c r="A68" s="39"/>
      <c r="B68" s="39"/>
      <c r="C68" s="40"/>
      <c r="D68" s="16"/>
      <c r="E68" s="16"/>
      <c r="F68" s="16"/>
      <c r="G68" s="31"/>
      <c r="H68" s="31"/>
      <c r="I68" s="34"/>
      <c r="J68" s="16"/>
    </row>
    <row r="69" spans="1:10" ht="14.1" customHeight="1" x14ac:dyDescent="0.25"/>
    <row r="70" spans="1:10" ht="14.1" customHeight="1" x14ac:dyDescent="0.25"/>
    <row r="71" spans="1:10" ht="14.1" customHeight="1" x14ac:dyDescent="0.25"/>
    <row r="72" spans="1:10" ht="14.1" customHeight="1" x14ac:dyDescent="0.25"/>
    <row r="73" spans="1:10" ht="14.1" customHeight="1" x14ac:dyDescent="0.25"/>
    <row r="74" spans="1:10" ht="14.1" customHeight="1" x14ac:dyDescent="0.25"/>
    <row r="75" spans="1:10" ht="14.1" customHeight="1" x14ac:dyDescent="0.25"/>
    <row r="76" spans="1:10" ht="14.1" customHeight="1" x14ac:dyDescent="0.25"/>
    <row r="77" spans="1:10" ht="14.1" customHeight="1" x14ac:dyDescent="0.25"/>
    <row r="78" spans="1:10" ht="14.1" customHeight="1" x14ac:dyDescent="0.25"/>
    <row r="79" spans="1:10" ht="14.1" customHeight="1" x14ac:dyDescent="0.25"/>
    <row r="80" spans="1:10" ht="14.1" customHeight="1" x14ac:dyDescent="0.25"/>
    <row r="81" ht="14.1" customHeight="1" x14ac:dyDescent="0.25"/>
  </sheetData>
  <mergeCells count="10">
    <mergeCell ref="B63:C64"/>
    <mergeCell ref="A58:J58"/>
    <mergeCell ref="A1:J1"/>
    <mergeCell ref="A61:C61"/>
    <mergeCell ref="D61:G61"/>
    <mergeCell ref="C62:D62"/>
    <mergeCell ref="A57:J57"/>
    <mergeCell ref="A60:J60"/>
    <mergeCell ref="A55:J56"/>
    <mergeCell ref="A53:J54"/>
  </mergeCells>
  <phoneticPr fontId="0" type="noConversion"/>
  <pageMargins left="1" right="0.5" top="0.75" bottom="0.75"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54"/>
  <sheetViews>
    <sheetView zoomScaleNormal="100" zoomScaleSheetLayoutView="100" workbookViewId="0">
      <selection sqref="A1:K2"/>
    </sheetView>
  </sheetViews>
  <sheetFormatPr defaultColWidth="7.88671875" defaultRowHeight="13.2" x14ac:dyDescent="0.25"/>
  <cols>
    <col min="1" max="1" width="8" style="16" customWidth="1"/>
    <col min="2" max="2" width="13" style="16" customWidth="1"/>
    <col min="3" max="3" width="12.109375" style="16" customWidth="1"/>
    <col min="4" max="4" width="8" style="16" customWidth="1"/>
    <col min="5" max="5" width="10.109375" style="16" customWidth="1"/>
    <col min="6" max="6" width="11.109375" style="16" customWidth="1"/>
    <col min="7" max="7" width="12.6640625" style="16" customWidth="1"/>
    <col min="8" max="8" width="11.109375" style="16" customWidth="1"/>
    <col min="9" max="9" width="13" style="16" customWidth="1"/>
    <col min="10" max="10" width="10.44140625" style="16" customWidth="1"/>
    <col min="11" max="12" width="12.33203125" style="16" customWidth="1"/>
    <col min="13" max="13" width="7.88671875" customWidth="1"/>
    <col min="14" max="45" width="7.88671875" style="16" customWidth="1"/>
    <col min="46" max="16384" width="7.88671875" style="16"/>
  </cols>
  <sheetData>
    <row r="1" spans="1:45" s="41" customFormat="1" x14ac:dyDescent="0.25">
      <c r="A1" s="323" t="s">
        <v>221</v>
      </c>
      <c r="B1" s="320"/>
      <c r="C1" s="320"/>
      <c r="D1" s="320"/>
      <c r="E1" s="320"/>
      <c r="F1" s="320"/>
      <c r="G1" s="320"/>
      <c r="H1" s="320"/>
      <c r="I1" s="320"/>
      <c r="J1" s="320"/>
      <c r="K1" s="320"/>
    </row>
    <row r="2" spans="1:45" s="41" customFormat="1" ht="27.75" customHeight="1" x14ac:dyDescent="0.25">
      <c r="A2" s="320"/>
      <c r="B2" s="320"/>
      <c r="C2" s="320"/>
      <c r="D2" s="320"/>
      <c r="E2" s="320"/>
      <c r="F2" s="320"/>
      <c r="G2" s="320"/>
      <c r="H2" s="320"/>
      <c r="I2" s="320"/>
      <c r="J2" s="320"/>
      <c r="K2" s="320"/>
    </row>
    <row r="3" spans="1:45" ht="9.75" customHeight="1" x14ac:dyDescent="0.25"/>
    <row r="4" spans="1:45" ht="15" customHeight="1" x14ac:dyDescent="0.25">
      <c r="A4" s="319" t="s">
        <v>197</v>
      </c>
      <c r="B4" s="319"/>
      <c r="C4" s="319"/>
      <c r="D4" s="319"/>
      <c r="E4" s="319"/>
      <c r="F4" s="319"/>
      <c r="G4" s="319"/>
      <c r="H4" s="319"/>
      <c r="I4" s="319"/>
      <c r="J4" s="319"/>
      <c r="K4" s="319"/>
    </row>
    <row r="5" spans="1:45" ht="15" customHeight="1" x14ac:dyDescent="0.25">
      <c r="A5" s="319"/>
      <c r="B5" s="319"/>
      <c r="C5" s="319"/>
      <c r="D5" s="319"/>
      <c r="E5" s="319"/>
      <c r="F5" s="319"/>
      <c r="G5" s="319"/>
      <c r="H5" s="319"/>
      <c r="I5" s="319"/>
      <c r="J5" s="319"/>
      <c r="K5" s="319"/>
    </row>
    <row r="6" spans="1:45" ht="15" customHeight="1" x14ac:dyDescent="0.25">
      <c r="A6" s="319"/>
      <c r="B6" s="319"/>
      <c r="C6" s="319"/>
      <c r="D6" s="319"/>
      <c r="E6" s="319"/>
      <c r="F6" s="319"/>
      <c r="G6" s="319"/>
      <c r="H6" s="319"/>
      <c r="I6" s="319"/>
      <c r="J6" s="319"/>
      <c r="K6" s="319"/>
    </row>
    <row r="7" spans="1:45" ht="15" customHeight="1" x14ac:dyDescent="0.25">
      <c r="A7" s="319"/>
      <c r="B7" s="319"/>
      <c r="C7" s="319"/>
      <c r="D7" s="319"/>
      <c r="E7" s="319"/>
      <c r="F7" s="319"/>
      <c r="G7" s="319"/>
      <c r="H7" s="319"/>
      <c r="I7" s="319"/>
      <c r="J7" s="319"/>
      <c r="K7" s="319"/>
    </row>
    <row r="8" spans="1:45" ht="50.25" customHeight="1" x14ac:dyDescent="0.25">
      <c r="A8" s="319"/>
      <c r="B8" s="319"/>
      <c r="C8" s="319"/>
      <c r="D8" s="319"/>
      <c r="E8" s="319"/>
      <c r="F8" s="319"/>
      <c r="G8" s="319"/>
      <c r="H8" s="319"/>
      <c r="I8" s="319"/>
      <c r="J8" s="319"/>
      <c r="K8" s="319"/>
    </row>
    <row r="9" spans="1:45" ht="8.25" customHeight="1" x14ac:dyDescent="0.25"/>
    <row r="10" spans="1:45" s="43" customFormat="1" ht="33.75" customHeight="1" x14ac:dyDescent="0.25">
      <c r="A10" s="42"/>
      <c r="B10" s="324" t="s">
        <v>173</v>
      </c>
      <c r="C10" s="302"/>
      <c r="D10" s="302"/>
      <c r="E10" s="302"/>
      <c r="F10" s="303"/>
      <c r="G10" s="325" t="s">
        <v>95</v>
      </c>
      <c r="H10" s="326"/>
      <c r="I10" s="326"/>
      <c r="J10" s="326"/>
      <c r="K10" s="327"/>
      <c r="M10"/>
    </row>
    <row r="11" spans="1:45" s="12" customFormat="1" ht="45" customHeight="1" x14ac:dyDescent="0.25">
      <c r="A11" s="44" t="s">
        <v>2</v>
      </c>
      <c r="B11" s="45" t="s">
        <v>16</v>
      </c>
      <c r="C11" s="46" t="s">
        <v>8</v>
      </c>
      <c r="D11" s="46" t="s">
        <v>17</v>
      </c>
      <c r="E11" s="46" t="s">
        <v>18</v>
      </c>
      <c r="F11" s="47" t="s">
        <v>19</v>
      </c>
      <c r="G11" s="45" t="s">
        <v>16</v>
      </c>
      <c r="H11" s="46" t="s">
        <v>8</v>
      </c>
      <c r="I11" s="46" t="s">
        <v>17</v>
      </c>
      <c r="J11" s="46" t="s">
        <v>20</v>
      </c>
      <c r="K11" s="47" t="s">
        <v>19</v>
      </c>
      <c r="M11"/>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5" s="12" customFormat="1" ht="15.9" customHeight="1" x14ac:dyDescent="0.25">
      <c r="A12" s="48">
        <v>1960</v>
      </c>
      <c r="B12" s="49">
        <v>14533</v>
      </c>
      <c r="C12" s="25">
        <v>15462</v>
      </c>
      <c r="D12" s="5" t="s">
        <v>6</v>
      </c>
      <c r="E12" s="25">
        <v>29995</v>
      </c>
      <c r="F12" s="50">
        <v>0.62348001413456944</v>
      </c>
      <c r="G12" s="51">
        <v>8516</v>
      </c>
      <c r="H12" s="25">
        <v>3148</v>
      </c>
      <c r="I12" s="24">
        <v>342</v>
      </c>
      <c r="J12" s="25">
        <v>12006</v>
      </c>
      <c r="K12" s="52">
        <v>0.24955829470577232</v>
      </c>
      <c r="M12"/>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5" s="12" customFormat="1" ht="15.9" customHeight="1" x14ac:dyDescent="0.25">
      <c r="A13" s="48">
        <v>1961</v>
      </c>
      <c r="B13" s="49">
        <v>14517</v>
      </c>
      <c r="C13" s="25">
        <v>16654</v>
      </c>
      <c r="D13" s="5" t="s">
        <v>6</v>
      </c>
      <c r="E13" s="25">
        <v>31171</v>
      </c>
      <c r="F13" s="50">
        <v>0.62666613055628151</v>
      </c>
      <c r="G13" s="51">
        <v>8689</v>
      </c>
      <c r="H13" s="25">
        <v>3606</v>
      </c>
      <c r="I13" s="24">
        <v>177</v>
      </c>
      <c r="J13" s="25">
        <v>12472</v>
      </c>
      <c r="K13" s="52">
        <v>0.25073882712450496</v>
      </c>
      <c r="M13"/>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5" s="12" customFormat="1" ht="15.9" customHeight="1" x14ac:dyDescent="0.25">
      <c r="A14" s="48">
        <v>1962</v>
      </c>
      <c r="B14" s="49">
        <v>15133</v>
      </c>
      <c r="C14" s="25">
        <v>18080</v>
      </c>
      <c r="D14" s="5" t="s">
        <v>6</v>
      </c>
      <c r="E14" s="25">
        <v>33213</v>
      </c>
      <c r="F14" s="50">
        <v>0.64107859789993826</v>
      </c>
      <c r="G14" s="51">
        <v>9148</v>
      </c>
      <c r="H14" s="25">
        <v>3051</v>
      </c>
      <c r="I14" s="24">
        <v>103</v>
      </c>
      <c r="J14" s="25">
        <v>12302</v>
      </c>
      <c r="K14" s="52">
        <v>0.23745367510809143</v>
      </c>
      <c r="M14"/>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5" s="12" customFormat="1" ht="15.9" customHeight="1" x14ac:dyDescent="0.25">
      <c r="A15" s="48">
        <v>1963</v>
      </c>
      <c r="B15" s="49">
        <v>14893</v>
      </c>
      <c r="C15" s="25">
        <v>19666</v>
      </c>
      <c r="D15" s="5" t="s">
        <v>6</v>
      </c>
      <c r="E15" s="25">
        <v>34559</v>
      </c>
      <c r="F15" s="50">
        <v>0.64608338007104127</v>
      </c>
      <c r="G15" s="51">
        <v>8826</v>
      </c>
      <c r="H15" s="25">
        <v>3862</v>
      </c>
      <c r="I15" s="5">
        <v>79</v>
      </c>
      <c r="J15" s="25">
        <v>12767</v>
      </c>
      <c r="K15" s="52">
        <v>0.23868012712656572</v>
      </c>
      <c r="M15"/>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5" s="12" customFormat="1" ht="15.9" customHeight="1" x14ac:dyDescent="0.25">
      <c r="A16" s="48">
        <v>1964</v>
      </c>
      <c r="B16" s="49">
        <v>16853</v>
      </c>
      <c r="C16" s="25">
        <v>20958</v>
      </c>
      <c r="D16" s="5" t="s">
        <v>6</v>
      </c>
      <c r="E16" s="25">
        <v>37811</v>
      </c>
      <c r="F16" s="50">
        <v>0.64125568143273859</v>
      </c>
      <c r="G16" s="51">
        <v>9620</v>
      </c>
      <c r="H16" s="25">
        <v>4687</v>
      </c>
      <c r="I16" s="24">
        <v>55</v>
      </c>
      <c r="J16" s="25">
        <v>14362</v>
      </c>
      <c r="K16" s="52">
        <v>0.24357234923003868</v>
      </c>
      <c r="M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1:45" s="12" customFormat="1" ht="15.9" customHeight="1" x14ac:dyDescent="0.25">
      <c r="A17" s="48">
        <v>1965</v>
      </c>
      <c r="B17" s="49">
        <v>17977</v>
      </c>
      <c r="C17" s="25">
        <v>22195</v>
      </c>
      <c r="D17" s="5" t="s">
        <v>6</v>
      </c>
      <c r="E17" s="25">
        <v>40172</v>
      </c>
      <c r="F17" s="50">
        <v>0.63854272634791454</v>
      </c>
      <c r="G17" s="51">
        <v>10955</v>
      </c>
      <c r="H17" s="25">
        <v>4430</v>
      </c>
      <c r="I17" s="24">
        <v>61</v>
      </c>
      <c r="J17" s="25">
        <v>15446</v>
      </c>
      <c r="K17" s="52">
        <v>0.24551754832146491</v>
      </c>
      <c r="M17"/>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1:45" s="12" customFormat="1" ht="15.9" customHeight="1" x14ac:dyDescent="0.25">
      <c r="A18" s="48">
        <v>1966</v>
      </c>
      <c r="B18" s="49">
        <v>17731</v>
      </c>
      <c r="C18" s="25">
        <v>23058</v>
      </c>
      <c r="D18" s="5" t="s">
        <v>6</v>
      </c>
      <c r="E18" s="25">
        <v>40789</v>
      </c>
      <c r="F18" s="50">
        <v>0.65191471678813451</v>
      </c>
      <c r="G18" s="51">
        <v>10414</v>
      </c>
      <c r="H18" s="25">
        <v>4256</v>
      </c>
      <c r="I18" s="24">
        <v>55</v>
      </c>
      <c r="J18" s="25">
        <v>14725</v>
      </c>
      <c r="K18" s="52">
        <v>0.23534394578698375</v>
      </c>
      <c r="M18"/>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1:45" s="12" customFormat="1" ht="15.9" customHeight="1" x14ac:dyDescent="0.25">
      <c r="A19" s="48">
        <v>1967</v>
      </c>
      <c r="B19" s="49">
        <v>18027</v>
      </c>
      <c r="C19" s="25">
        <v>20766</v>
      </c>
      <c r="D19" s="5" t="s">
        <v>6</v>
      </c>
      <c r="E19" s="25">
        <v>38793</v>
      </c>
      <c r="F19" s="50">
        <v>0.64466971333610301</v>
      </c>
      <c r="G19" s="51">
        <v>10584</v>
      </c>
      <c r="H19" s="25">
        <v>3813</v>
      </c>
      <c r="I19" s="24">
        <v>67</v>
      </c>
      <c r="J19" s="25">
        <v>14464</v>
      </c>
      <c r="K19" s="52">
        <v>0.24036560033236393</v>
      </c>
      <c r="M19"/>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1:45" s="12" customFormat="1" ht="15.9" customHeight="1" x14ac:dyDescent="0.25">
      <c r="A20" s="48">
        <v>1968</v>
      </c>
      <c r="B20" s="49">
        <v>19063</v>
      </c>
      <c r="C20" s="25">
        <v>21650</v>
      </c>
      <c r="D20" s="5" t="s">
        <v>6</v>
      </c>
      <c r="E20" s="25">
        <v>40713</v>
      </c>
      <c r="F20" s="50">
        <v>0.64621758039427324</v>
      </c>
      <c r="G20" s="51">
        <v>10847</v>
      </c>
      <c r="H20" s="25">
        <v>4523</v>
      </c>
      <c r="I20" s="24">
        <v>65</v>
      </c>
      <c r="J20" s="25">
        <v>15435</v>
      </c>
      <c r="K20" s="52">
        <v>0.24499222246912797</v>
      </c>
      <c r="M20"/>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1:45" s="12" customFormat="1" ht="15.9" customHeight="1" x14ac:dyDescent="0.25">
      <c r="A21" s="48">
        <v>1969</v>
      </c>
      <c r="B21" s="49">
        <v>19891</v>
      </c>
      <c r="C21" s="25">
        <v>25536</v>
      </c>
      <c r="D21" s="5" t="s">
        <v>6</v>
      </c>
      <c r="E21" s="25">
        <v>45427</v>
      </c>
      <c r="F21" s="50">
        <v>0.64202329131098423</v>
      </c>
      <c r="G21" s="51">
        <v>11534</v>
      </c>
      <c r="H21" s="25">
        <v>6277</v>
      </c>
      <c r="I21" s="24">
        <v>55</v>
      </c>
      <c r="J21" s="25">
        <v>17866</v>
      </c>
      <c r="K21" s="52">
        <v>0.2525015546384759</v>
      </c>
      <c r="M21"/>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1:45" s="12" customFormat="1" ht="12" customHeight="1" x14ac:dyDescent="0.25">
      <c r="A22" s="48"/>
      <c r="B22" s="49"/>
      <c r="C22" s="25"/>
      <c r="D22" s="5"/>
      <c r="E22" s="25"/>
      <c r="F22" s="50"/>
      <c r="G22" s="51"/>
      <c r="H22" s="25"/>
      <c r="I22" s="24"/>
      <c r="J22" s="25"/>
      <c r="K22" s="52"/>
      <c r="M22"/>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1:45" s="12" customFormat="1" ht="15.9" customHeight="1" x14ac:dyDescent="0.25">
      <c r="A23" s="48">
        <v>1970</v>
      </c>
      <c r="B23" s="49">
        <v>20398</v>
      </c>
      <c r="C23" s="25">
        <v>26006</v>
      </c>
      <c r="D23" s="5" t="s">
        <v>6</v>
      </c>
      <c r="E23" s="25">
        <v>46404</v>
      </c>
      <c r="F23" s="50">
        <v>0.62875492866143656</v>
      </c>
      <c r="G23" s="51">
        <v>11499</v>
      </c>
      <c r="H23" s="25">
        <v>8582</v>
      </c>
      <c r="I23" s="24">
        <v>102</v>
      </c>
      <c r="J23" s="25">
        <v>20183</v>
      </c>
      <c r="K23" s="52">
        <v>0.27347126810563255</v>
      </c>
      <c r="M23"/>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1:45" s="12" customFormat="1" ht="15.9" customHeight="1" x14ac:dyDescent="0.25">
      <c r="A24" s="48">
        <v>1971</v>
      </c>
      <c r="B24" s="49">
        <v>18956</v>
      </c>
      <c r="C24" s="25">
        <v>25581</v>
      </c>
      <c r="D24" s="25">
        <v>1628</v>
      </c>
      <c r="E24" s="25">
        <v>46165</v>
      </c>
      <c r="F24" s="50">
        <v>0.62857415173465503</v>
      </c>
      <c r="G24" s="51">
        <v>11612</v>
      </c>
      <c r="H24" s="25">
        <v>8317</v>
      </c>
      <c r="I24" s="24">
        <v>139</v>
      </c>
      <c r="J24" s="25">
        <v>20068</v>
      </c>
      <c r="K24" s="52">
        <v>0.27324219813735634</v>
      </c>
      <c r="M24"/>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1:45" s="12" customFormat="1" ht="15.9" customHeight="1" x14ac:dyDescent="0.25">
      <c r="A25" s="48">
        <v>1972</v>
      </c>
      <c r="B25" s="49">
        <v>20068</v>
      </c>
      <c r="C25" s="25">
        <v>26128</v>
      </c>
      <c r="D25" s="25">
        <v>1491</v>
      </c>
      <c r="E25" s="25">
        <v>47687</v>
      </c>
      <c r="F25" s="50">
        <v>0.62430613741097607</v>
      </c>
      <c r="G25" s="51">
        <v>12352</v>
      </c>
      <c r="H25" s="25">
        <v>8218</v>
      </c>
      <c r="I25" s="24">
        <v>600</v>
      </c>
      <c r="J25" s="25">
        <v>21170</v>
      </c>
      <c r="K25" s="52">
        <v>0.27715228320067031</v>
      </c>
      <c r="M2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1:45" s="12" customFormat="1" ht="15.9" customHeight="1" x14ac:dyDescent="0.25">
      <c r="A26" s="48">
        <v>1973</v>
      </c>
      <c r="B26" s="49">
        <v>19771</v>
      </c>
      <c r="C26" s="25">
        <v>25915</v>
      </c>
      <c r="D26" s="25">
        <v>1578</v>
      </c>
      <c r="E26" s="25">
        <v>47264</v>
      </c>
      <c r="F26" s="50">
        <v>0.6229110654225315</v>
      </c>
      <c r="G26" s="51">
        <v>11525</v>
      </c>
      <c r="H26" s="25">
        <v>8685</v>
      </c>
      <c r="I26" s="25">
        <v>1415</v>
      </c>
      <c r="J26" s="25">
        <v>21623</v>
      </c>
      <c r="K26" s="52">
        <v>0.28497812219937796</v>
      </c>
      <c r="M2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1:45" s="12" customFormat="1" ht="15.9" customHeight="1" x14ac:dyDescent="0.25">
      <c r="A27" s="48">
        <v>1974</v>
      </c>
      <c r="B27" s="49">
        <v>18931</v>
      </c>
      <c r="C27" s="25">
        <v>26301</v>
      </c>
      <c r="D27" s="25">
        <v>1408</v>
      </c>
      <c r="E27" s="25">
        <v>46640</v>
      </c>
      <c r="F27" s="50">
        <v>0.63393682379165983</v>
      </c>
      <c r="G27" s="51">
        <v>11230</v>
      </c>
      <c r="H27" s="25">
        <v>8455</v>
      </c>
      <c r="I27" s="24">
        <v>588</v>
      </c>
      <c r="J27" s="25">
        <v>20273</v>
      </c>
      <c r="K27" s="52">
        <v>0.2755531995867993</v>
      </c>
      <c r="M27"/>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1:45" s="12" customFormat="1" ht="15.9" customHeight="1" x14ac:dyDescent="0.25">
      <c r="A28" s="48">
        <v>1975</v>
      </c>
      <c r="B28" s="49">
        <v>20762</v>
      </c>
      <c r="C28" s="25">
        <v>24130</v>
      </c>
      <c r="D28" s="25">
        <v>1523</v>
      </c>
      <c r="E28" s="25">
        <v>46415</v>
      </c>
      <c r="F28" s="50">
        <v>0.6245962966950156</v>
      </c>
      <c r="G28" s="51">
        <v>12779</v>
      </c>
      <c r="H28" s="25">
        <v>7774</v>
      </c>
      <c r="I28" s="5" t="s">
        <v>6</v>
      </c>
      <c r="J28" s="25">
        <v>20553</v>
      </c>
      <c r="K28" s="52">
        <v>0.27657713424480568</v>
      </c>
      <c r="M28"/>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1:45" s="12" customFormat="1" ht="15.9" customHeight="1" x14ac:dyDescent="0.25">
      <c r="A29" s="48">
        <v>1976</v>
      </c>
      <c r="B29" s="49">
        <v>18795</v>
      </c>
      <c r="C29" s="25">
        <v>20663</v>
      </c>
      <c r="D29" s="25">
        <v>1405</v>
      </c>
      <c r="E29" s="25">
        <v>40863</v>
      </c>
      <c r="F29" s="50">
        <v>0.61047866618859803</v>
      </c>
      <c r="G29" s="51">
        <v>12208</v>
      </c>
      <c r="H29" s="25">
        <v>7100</v>
      </c>
      <c r="I29" s="5" t="s">
        <v>6</v>
      </c>
      <c r="J29" s="25">
        <v>19307</v>
      </c>
      <c r="K29" s="52">
        <v>0.28843970359746623</v>
      </c>
      <c r="M29"/>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1:45" s="12" customFormat="1" ht="15.9" customHeight="1" x14ac:dyDescent="0.25">
      <c r="A30" s="48">
        <v>1977</v>
      </c>
      <c r="B30" s="49">
        <v>18413</v>
      </c>
      <c r="C30" s="25">
        <v>18101</v>
      </c>
      <c r="D30" s="25">
        <v>1451</v>
      </c>
      <c r="E30" s="25">
        <v>37965</v>
      </c>
      <c r="F30" s="50">
        <v>0.61434026991164759</v>
      </c>
      <c r="G30" s="51">
        <v>11898</v>
      </c>
      <c r="H30" s="25">
        <v>5923</v>
      </c>
      <c r="I30" s="5" t="s">
        <v>6</v>
      </c>
      <c r="J30" s="25">
        <v>17821</v>
      </c>
      <c r="K30" s="52">
        <v>0.28837502831806855</v>
      </c>
      <c r="M30"/>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1:45" s="12" customFormat="1" ht="15.9" customHeight="1" x14ac:dyDescent="0.25">
      <c r="A31" s="48">
        <v>1978</v>
      </c>
      <c r="B31" s="49">
        <v>18696</v>
      </c>
      <c r="C31" s="25">
        <v>17280</v>
      </c>
      <c r="D31" s="25">
        <v>1498</v>
      </c>
      <c r="E31" s="25">
        <v>37475</v>
      </c>
      <c r="F31" s="50">
        <v>0.60537283535797359</v>
      </c>
      <c r="G31" s="51">
        <v>13784</v>
      </c>
      <c r="H31" s="25">
        <v>3981</v>
      </c>
      <c r="I31" s="5" t="s">
        <v>6</v>
      </c>
      <c r="J31" s="25">
        <v>17765</v>
      </c>
      <c r="K31" s="52">
        <v>0.2869766089428793</v>
      </c>
      <c r="M31"/>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1:45" s="12" customFormat="1" ht="15.9" customHeight="1" x14ac:dyDescent="0.25">
      <c r="A32" s="48">
        <v>1979</v>
      </c>
      <c r="B32" s="49">
        <v>19142</v>
      </c>
      <c r="C32" s="25">
        <v>16118</v>
      </c>
      <c r="D32" s="25">
        <v>2737</v>
      </c>
      <c r="E32" s="25">
        <v>37997</v>
      </c>
      <c r="F32" s="50">
        <v>0.61991385780011099</v>
      </c>
      <c r="G32" s="51">
        <v>13500</v>
      </c>
      <c r="H32" s="25">
        <v>3480</v>
      </c>
      <c r="I32" s="5" t="s">
        <v>6</v>
      </c>
      <c r="J32" s="25">
        <v>16981</v>
      </c>
      <c r="K32" s="52">
        <v>0.27704179854471889</v>
      </c>
      <c r="M32"/>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s="12" customFormat="1" ht="12" customHeight="1" x14ac:dyDescent="0.25">
      <c r="A33" s="48"/>
      <c r="B33" s="49"/>
      <c r="C33" s="25"/>
      <c r="D33" s="25"/>
      <c r="E33" s="25"/>
      <c r="F33" s="50"/>
      <c r="G33" s="51"/>
      <c r="H33" s="25"/>
      <c r="I33" s="5"/>
      <c r="J33" s="25"/>
      <c r="K33" s="52"/>
      <c r="M33"/>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s="12" customFormat="1" ht="15.9" customHeight="1" x14ac:dyDescent="0.25">
      <c r="A34" s="48">
        <v>1980</v>
      </c>
      <c r="B34" s="49">
        <v>17091</v>
      </c>
      <c r="C34" s="25">
        <v>12655</v>
      </c>
      <c r="D34" s="25">
        <v>4986</v>
      </c>
      <c r="E34" s="25">
        <v>34733</v>
      </c>
      <c r="F34" s="50">
        <v>0.62918681955690814</v>
      </c>
      <c r="G34" s="51">
        <v>11332</v>
      </c>
      <c r="H34" s="25">
        <v>3627</v>
      </c>
      <c r="I34" s="5" t="s">
        <v>6</v>
      </c>
      <c r="J34" s="25">
        <v>14959</v>
      </c>
      <c r="K34" s="52">
        <v>0.27098164954803183</v>
      </c>
      <c r="M34"/>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12" customFormat="1" ht="15.9" customHeight="1" x14ac:dyDescent="0.25">
      <c r="A35" s="48">
        <v>1981</v>
      </c>
      <c r="B35" s="49">
        <v>15216</v>
      </c>
      <c r="C35" s="25">
        <v>9758</v>
      </c>
      <c r="D35" s="25">
        <v>2754</v>
      </c>
      <c r="E35" s="25">
        <v>27727</v>
      </c>
      <c r="F35" s="50">
        <v>0.57810349860306076</v>
      </c>
      <c r="G35" s="51">
        <v>10312</v>
      </c>
      <c r="H35" s="25">
        <v>5307</v>
      </c>
      <c r="I35" s="5" t="s">
        <v>6</v>
      </c>
      <c r="J35" s="25">
        <v>15618</v>
      </c>
      <c r="K35" s="52">
        <v>0.32563279262749678</v>
      </c>
      <c r="M35"/>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row>
    <row r="36" spans="1:45" s="12" customFormat="1" ht="15.9" customHeight="1" x14ac:dyDescent="0.25">
      <c r="A36" s="48">
        <v>1982</v>
      </c>
      <c r="B36" s="49">
        <v>17032</v>
      </c>
      <c r="C36" s="25">
        <v>7064</v>
      </c>
      <c r="D36" s="25">
        <v>1317</v>
      </c>
      <c r="E36" s="25">
        <v>25413</v>
      </c>
      <c r="F36" s="50">
        <v>0.54594083653784187</v>
      </c>
      <c r="G36" s="51">
        <v>12228</v>
      </c>
      <c r="H36" s="25">
        <v>4148</v>
      </c>
      <c r="I36" s="24">
        <v>60</v>
      </c>
      <c r="J36" s="25">
        <v>16436</v>
      </c>
      <c r="K36" s="52">
        <v>0.35309029195041786</v>
      </c>
      <c r="M3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s="12" customFormat="1" ht="15.9" customHeight="1" x14ac:dyDescent="0.25">
      <c r="A37" s="48">
        <v>1983</v>
      </c>
      <c r="B37" s="49">
        <v>14606</v>
      </c>
      <c r="C37" s="25">
        <v>6829</v>
      </c>
      <c r="D37" s="25">
        <v>1152</v>
      </c>
      <c r="E37" s="25">
        <v>22587</v>
      </c>
      <c r="F37" s="50">
        <v>0.5484677771842067</v>
      </c>
      <c r="G37" s="51">
        <v>10181</v>
      </c>
      <c r="H37" s="25">
        <v>3774</v>
      </c>
      <c r="I37" s="24">
        <v>32</v>
      </c>
      <c r="J37" s="25">
        <v>13987</v>
      </c>
      <c r="K37" s="52">
        <v>0.33963867709193335</v>
      </c>
      <c r="M37"/>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s="12" customFormat="1" ht="15.9" customHeight="1" x14ac:dyDescent="0.25">
      <c r="A38" s="48">
        <v>1984</v>
      </c>
      <c r="B38" s="49">
        <v>16075</v>
      </c>
      <c r="C38" s="15">
        <v>5.9669999999999996</v>
      </c>
      <c r="D38" s="25">
        <v>1238</v>
      </c>
      <c r="E38" s="25">
        <v>23280</v>
      </c>
      <c r="F38" s="50">
        <v>0.56316222361991386</v>
      </c>
      <c r="G38" s="51">
        <v>10744</v>
      </c>
      <c r="H38" s="25">
        <v>2451</v>
      </c>
      <c r="I38" s="24">
        <v>59</v>
      </c>
      <c r="J38" s="25">
        <v>13254</v>
      </c>
      <c r="K38" s="52">
        <v>0.32062509071556439</v>
      </c>
      <c r="M38"/>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s="12" customFormat="1" ht="15.9" customHeight="1" x14ac:dyDescent="0.25">
      <c r="A39" s="48">
        <v>1985</v>
      </c>
      <c r="B39" s="49">
        <v>16916</v>
      </c>
      <c r="C39" s="15">
        <v>6.0430000000000001</v>
      </c>
      <c r="D39" s="25">
        <v>1271</v>
      </c>
      <c r="E39" s="25">
        <v>24230</v>
      </c>
      <c r="F39" s="50">
        <v>0.5826059775421385</v>
      </c>
      <c r="G39" s="51">
        <v>11094</v>
      </c>
      <c r="H39" s="25">
        <v>1336</v>
      </c>
      <c r="I39" s="24">
        <v>19</v>
      </c>
      <c r="J39" s="25">
        <v>12449</v>
      </c>
      <c r="K39" s="52">
        <v>0.29933395849864147</v>
      </c>
      <c r="M39"/>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s="12" customFormat="1" ht="15.9" customHeight="1" x14ac:dyDescent="0.25">
      <c r="A40" s="48">
        <v>1986</v>
      </c>
      <c r="B40" s="49">
        <v>14461</v>
      </c>
      <c r="C40" s="25">
        <v>5208</v>
      </c>
      <c r="D40" s="25">
        <v>1099</v>
      </c>
      <c r="E40" s="25">
        <v>20768</v>
      </c>
      <c r="F40" s="50">
        <v>0.58565748286850339</v>
      </c>
      <c r="G40" s="51">
        <v>9191</v>
      </c>
      <c r="H40" s="24">
        <v>607</v>
      </c>
      <c r="I40" s="24">
        <v>15</v>
      </c>
      <c r="J40" s="25">
        <v>9813</v>
      </c>
      <c r="K40" s="52">
        <v>0.27672654465469104</v>
      </c>
      <c r="M40"/>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s="12" customFormat="1" ht="15.9" customHeight="1" x14ac:dyDescent="0.25">
      <c r="A41" s="48">
        <v>1987</v>
      </c>
      <c r="B41" s="49">
        <v>14090</v>
      </c>
      <c r="C41" s="25">
        <v>5358</v>
      </c>
      <c r="D41" s="24">
        <v>748</v>
      </c>
      <c r="E41" s="25">
        <v>20196</v>
      </c>
      <c r="F41" s="50">
        <v>0.62596082320852964</v>
      </c>
      <c r="G41" s="51">
        <v>7712</v>
      </c>
      <c r="H41" s="24">
        <v>254</v>
      </c>
      <c r="I41" s="24">
        <v>15</v>
      </c>
      <c r="J41" s="25">
        <v>7981</v>
      </c>
      <c r="K41" s="52">
        <v>0.24736548475080586</v>
      </c>
      <c r="M41"/>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s="12" customFormat="1" ht="15.9" customHeight="1" x14ac:dyDescent="0.25">
      <c r="A42" s="48">
        <v>1988</v>
      </c>
      <c r="B42" s="53">
        <v>15027</v>
      </c>
      <c r="C42" s="25">
        <v>6652</v>
      </c>
      <c r="D42" s="24">
        <v>732</v>
      </c>
      <c r="E42" s="25">
        <v>22410</v>
      </c>
      <c r="F42" s="50">
        <v>0.63249696593378679</v>
      </c>
      <c r="G42" s="51">
        <v>8285</v>
      </c>
      <c r="H42" s="24">
        <v>475</v>
      </c>
      <c r="I42" s="24">
        <v>17</v>
      </c>
      <c r="J42" s="25">
        <v>8776</v>
      </c>
      <c r="K42" s="52">
        <v>0.24769269848437808</v>
      </c>
      <c r="M42"/>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s="12" customFormat="1" ht="15.9" customHeight="1" x14ac:dyDescent="0.25">
      <c r="A43" s="48">
        <v>1989</v>
      </c>
      <c r="B43" s="49">
        <v>16771</v>
      </c>
      <c r="C43" s="25">
        <v>7050</v>
      </c>
      <c r="D43" s="24">
        <v>771</v>
      </c>
      <c r="E43" s="25">
        <v>24592</v>
      </c>
      <c r="F43" s="50">
        <v>0.64034996354546403</v>
      </c>
      <c r="G43" s="51">
        <v>9069</v>
      </c>
      <c r="H43" s="24">
        <v>161</v>
      </c>
      <c r="I43" s="24">
        <v>17</v>
      </c>
      <c r="J43" s="25">
        <v>9247</v>
      </c>
      <c r="K43" s="52">
        <v>0.24078221018643892</v>
      </c>
      <c r="M43"/>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s="12" customFormat="1" ht="12" customHeight="1" x14ac:dyDescent="0.25">
      <c r="A44" s="48"/>
      <c r="B44" s="49"/>
      <c r="C44" s="25"/>
      <c r="D44" s="24"/>
      <c r="E44" s="25"/>
      <c r="F44" s="50"/>
      <c r="G44" s="51"/>
      <c r="H44" s="24"/>
      <c r="I44" s="24"/>
      <c r="J44" s="25"/>
      <c r="K44" s="52"/>
      <c r="M44"/>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s="12" customFormat="1" ht="15.9" customHeight="1" x14ac:dyDescent="0.25">
      <c r="A45" s="48">
        <v>1990</v>
      </c>
      <c r="B45" s="49">
        <v>15915</v>
      </c>
      <c r="C45" s="25">
        <v>6057</v>
      </c>
      <c r="D45" s="24">
        <v>744</v>
      </c>
      <c r="E45" s="25">
        <v>22715</v>
      </c>
      <c r="F45" s="50">
        <v>0.64476298609139937</v>
      </c>
      <c r="G45" s="51">
        <v>8192</v>
      </c>
      <c r="H45" s="24">
        <v>54</v>
      </c>
      <c r="I45" s="24">
        <v>17</v>
      </c>
      <c r="J45" s="2">
        <v>8.2620000000000005</v>
      </c>
      <c r="K45" s="52">
        <v>0.23499999999999999</v>
      </c>
      <c r="M45"/>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s="12" customFormat="1" ht="15.9" customHeight="1" x14ac:dyDescent="0.25">
      <c r="A46" s="48">
        <v>1991</v>
      </c>
      <c r="B46" s="49">
        <v>16522</v>
      </c>
      <c r="C46" s="25">
        <v>4980</v>
      </c>
      <c r="D46" s="24">
        <v>683</v>
      </c>
      <c r="E46" s="25">
        <v>22185</v>
      </c>
      <c r="F46" s="50">
        <v>0.62196865625613273</v>
      </c>
      <c r="G46" s="51">
        <v>9074</v>
      </c>
      <c r="H46" s="24">
        <v>12</v>
      </c>
      <c r="I46" s="24">
        <v>11</v>
      </c>
      <c r="J46" s="25">
        <v>9096</v>
      </c>
      <c r="K46" s="52">
        <v>0.25501135439737588</v>
      </c>
      <c r="M4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s="12" customFormat="1" ht="15.9" customHeight="1" x14ac:dyDescent="0.25">
      <c r="A47" s="48">
        <v>1992</v>
      </c>
      <c r="B47" s="49">
        <v>18641</v>
      </c>
      <c r="C47" s="25">
        <v>672</v>
      </c>
      <c r="D47" s="24">
        <v>221</v>
      </c>
      <c r="E47" s="25">
        <v>19534</v>
      </c>
      <c r="F47" s="50">
        <v>0.60377708404166541</v>
      </c>
      <c r="G47" s="51">
        <v>8290</v>
      </c>
      <c r="H47" s="24">
        <v>4</v>
      </c>
      <c r="I47" s="24">
        <v>13</v>
      </c>
      <c r="J47" s="25">
        <v>8307</v>
      </c>
      <c r="K47" s="52">
        <v>0.25676135134299755</v>
      </c>
      <c r="M47"/>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s="12" customFormat="1" ht="15.9" customHeight="1" x14ac:dyDescent="0.25">
      <c r="A48" s="48">
        <v>1993</v>
      </c>
      <c r="B48" s="49">
        <v>21216</v>
      </c>
      <c r="C48" s="25">
        <v>756</v>
      </c>
      <c r="D48" s="24">
        <v>1481</v>
      </c>
      <c r="E48" s="25">
        <v>23453</v>
      </c>
      <c r="F48" s="50">
        <v>0.60445876288659794</v>
      </c>
      <c r="G48" s="51">
        <v>9927</v>
      </c>
      <c r="H48" s="24">
        <v>12</v>
      </c>
      <c r="I48" s="24">
        <v>8</v>
      </c>
      <c r="J48" s="25">
        <v>9947</v>
      </c>
      <c r="K48" s="52">
        <v>0.25636597938144329</v>
      </c>
      <c r="M48"/>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1:45" s="12" customFormat="1" ht="15.9" customHeight="1" x14ac:dyDescent="0.25">
      <c r="A49" s="48">
        <v>1994</v>
      </c>
      <c r="B49" s="49">
        <v>19680</v>
      </c>
      <c r="C49" s="25">
        <v>603</v>
      </c>
      <c r="D49" s="24">
        <v>499</v>
      </c>
      <c r="E49" s="25">
        <v>20782</v>
      </c>
      <c r="F49" s="50">
        <v>0.59470596651881524</v>
      </c>
      <c r="G49" s="51">
        <v>9258</v>
      </c>
      <c r="H49" s="24">
        <v>3</v>
      </c>
      <c r="I49" s="24">
        <v>10</v>
      </c>
      <c r="J49" s="25">
        <v>9271</v>
      </c>
      <c r="K49" s="52">
        <v>0.26530261840034342</v>
      </c>
      <c r="M49"/>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1:45" s="12" customFormat="1" ht="15.9" customHeight="1" x14ac:dyDescent="0.25">
      <c r="A50" s="48">
        <v>1995</v>
      </c>
      <c r="B50" s="49">
        <v>20900</v>
      </c>
      <c r="C50" s="25">
        <v>616</v>
      </c>
      <c r="D50" s="24">
        <v>517</v>
      </c>
      <c r="E50" s="25">
        <v>22033</v>
      </c>
      <c r="F50" s="50">
        <v>0.60812563826557364</v>
      </c>
      <c r="G50" s="51">
        <v>9345</v>
      </c>
      <c r="H50" s="24" t="s">
        <v>6</v>
      </c>
      <c r="I50" s="24" t="s">
        <v>6</v>
      </c>
      <c r="J50" s="25">
        <v>9345</v>
      </c>
      <c r="K50" s="52">
        <v>0.25792829345036017</v>
      </c>
      <c r="M50"/>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1:45" s="12" customFormat="1" ht="15.9" customHeight="1" x14ac:dyDescent="0.25">
      <c r="A51" s="48">
        <v>1996</v>
      </c>
      <c r="B51" s="49">
        <v>23414</v>
      </c>
      <c r="C51" s="25">
        <v>681</v>
      </c>
      <c r="D51" s="24">
        <v>599</v>
      </c>
      <c r="E51" s="25">
        <v>24694</v>
      </c>
      <c r="F51" s="50">
        <v>0.61055754728643841</v>
      </c>
      <c r="G51" s="51">
        <v>10891</v>
      </c>
      <c r="H51" s="24" t="s">
        <v>6</v>
      </c>
      <c r="I51" s="24" t="s">
        <v>6</v>
      </c>
      <c r="J51" s="25">
        <v>10891</v>
      </c>
      <c r="K51" s="52">
        <v>0.2692792681419211</v>
      </c>
      <c r="M51"/>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1:45" s="12" customFormat="1" ht="15.9" customHeight="1" x14ac:dyDescent="0.25">
      <c r="A52" s="48">
        <v>1997</v>
      </c>
      <c r="B52" s="49">
        <v>22465</v>
      </c>
      <c r="C52" s="25">
        <v>619</v>
      </c>
      <c r="D52" s="24">
        <v>488</v>
      </c>
      <c r="E52" s="25">
        <v>23572</v>
      </c>
      <c r="F52" s="50">
        <v>0.60388379361582212</v>
      </c>
      <c r="G52" s="51">
        <v>10148</v>
      </c>
      <c r="H52" s="24" t="s">
        <v>6</v>
      </c>
      <c r="I52" s="24" t="s">
        <v>6</v>
      </c>
      <c r="J52" s="25">
        <v>10148</v>
      </c>
      <c r="K52" s="52">
        <v>0.25997848029922632</v>
      </c>
      <c r="M52"/>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1:45" s="12" customFormat="1" ht="15.9" customHeight="1" x14ac:dyDescent="0.25">
      <c r="A53" s="48">
        <v>1998</v>
      </c>
      <c r="B53" s="49">
        <v>19298</v>
      </c>
      <c r="C53" s="25">
        <v>309</v>
      </c>
      <c r="D53" s="24">
        <v>294</v>
      </c>
      <c r="E53" s="25">
        <v>19901</v>
      </c>
      <c r="F53" s="50">
        <v>0.58376110997037345</v>
      </c>
      <c r="G53" s="51">
        <v>8906</v>
      </c>
      <c r="H53" s="24" t="s">
        <v>6</v>
      </c>
      <c r="I53" s="24" t="s">
        <v>6</v>
      </c>
      <c r="J53" s="25">
        <v>8906</v>
      </c>
      <c r="K53" s="52">
        <v>0.26124197002141325</v>
      </c>
      <c r="M53"/>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1:45" s="12" customFormat="1" ht="15.9" customHeight="1" x14ac:dyDescent="0.25">
      <c r="A54" s="48">
        <v>1999</v>
      </c>
      <c r="B54" s="49">
        <v>18277</v>
      </c>
      <c r="C54" s="25">
        <v>281</v>
      </c>
      <c r="D54" s="24">
        <v>244</v>
      </c>
      <c r="E54" s="25">
        <v>18802</v>
      </c>
      <c r="F54" s="50">
        <v>0.57795401450879136</v>
      </c>
      <c r="G54" s="51">
        <v>8906</v>
      </c>
      <c r="H54" s="24" t="s">
        <v>6</v>
      </c>
      <c r="I54" s="24" t="s">
        <v>6</v>
      </c>
      <c r="J54" s="25">
        <v>8906</v>
      </c>
      <c r="K54" s="52">
        <v>0.27376121972211975</v>
      </c>
      <c r="M54"/>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1:45" s="12" customFormat="1" ht="12" customHeight="1" x14ac:dyDescent="0.25">
      <c r="A55" s="48"/>
      <c r="B55" s="49"/>
      <c r="C55" s="25"/>
      <c r="D55" s="24"/>
      <c r="E55" s="25"/>
      <c r="F55" s="50"/>
      <c r="G55" s="51"/>
      <c r="H55" s="24"/>
      <c r="I55" s="24"/>
      <c r="J55" s="25"/>
      <c r="K55" s="52"/>
      <c r="M55"/>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1:45" s="12" customFormat="1" ht="15.9" customHeight="1" x14ac:dyDescent="0.25">
      <c r="A56" s="48">
        <v>2000</v>
      </c>
      <c r="B56" s="49">
        <f>12500+5881</f>
        <v>18381</v>
      </c>
      <c r="C56" s="25">
        <v>211</v>
      </c>
      <c r="D56" s="24">
        <v>282</v>
      </c>
      <c r="E56" s="25">
        <v>18875</v>
      </c>
      <c r="F56" s="50">
        <v>0.58109106582107017</v>
      </c>
      <c r="G56" s="51">
        <v>9301</v>
      </c>
      <c r="H56" s="24" t="s">
        <v>6</v>
      </c>
      <c r="I56" s="24" t="s">
        <v>6</v>
      </c>
      <c r="J56" s="25">
        <v>9301</v>
      </c>
      <c r="K56" s="52">
        <v>0.28634320546764364</v>
      </c>
      <c r="M5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1:45" s="12" customFormat="1" ht="15.9" customHeight="1" x14ac:dyDescent="0.25">
      <c r="A57" s="58">
        <v>2001</v>
      </c>
      <c r="B57" s="49">
        <f>12477+5983</f>
        <v>18460</v>
      </c>
      <c r="C57" s="25">
        <v>236</v>
      </c>
      <c r="D57" s="24">
        <v>299</v>
      </c>
      <c r="E57" s="25">
        <v>18995</v>
      </c>
      <c r="F57" s="63">
        <f t="shared" ref="F57:F65" si="0">E57/L132</f>
        <v>0.59329710144927539</v>
      </c>
      <c r="G57" s="51">
        <v>8959</v>
      </c>
      <c r="H57" s="24" t="s">
        <v>6</v>
      </c>
      <c r="I57" s="24" t="s">
        <v>6</v>
      </c>
      <c r="J57" s="25">
        <f>G57</f>
        <v>8959</v>
      </c>
      <c r="K57" s="52">
        <f t="shared" ref="K57:K65" si="1">J57/L132</f>
        <v>0.27982883558220889</v>
      </c>
      <c r="M57"/>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1:45" s="12" customFormat="1" ht="15.9" customHeight="1" x14ac:dyDescent="0.25">
      <c r="A58" s="48">
        <v>2002</v>
      </c>
      <c r="B58" s="49">
        <f>13293+6455</f>
        <v>19748</v>
      </c>
      <c r="C58" s="25">
        <v>237</v>
      </c>
      <c r="D58" s="24">
        <v>317</v>
      </c>
      <c r="E58" s="25">
        <v>20302</v>
      </c>
      <c r="F58" s="63">
        <f t="shared" si="0"/>
        <v>0.59594328822614262</v>
      </c>
      <c r="G58" s="51">
        <v>9925</v>
      </c>
      <c r="H58" s="24" t="s">
        <v>6</v>
      </c>
      <c r="I58" s="24" t="s">
        <v>6</v>
      </c>
      <c r="J58" s="25">
        <f>G58</f>
        <v>9925</v>
      </c>
      <c r="K58" s="52">
        <f t="shared" si="1"/>
        <v>0.29133765814424517</v>
      </c>
      <c r="M58"/>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1:45" s="12" customFormat="1" ht="15.9" customHeight="1" x14ac:dyDescent="0.25">
      <c r="A59" s="48">
        <v>2003</v>
      </c>
      <c r="B59" s="49">
        <v>18538</v>
      </c>
      <c r="C59" s="25">
        <v>214</v>
      </c>
      <c r="D59" s="24">
        <v>277</v>
      </c>
      <c r="E59" s="25">
        <f>SUM(B59:D59)</f>
        <v>19029</v>
      </c>
      <c r="F59" s="50">
        <f t="shared" si="0"/>
        <v>0.59271141566734153</v>
      </c>
      <c r="G59" s="51">
        <v>9273</v>
      </c>
      <c r="H59" s="24" t="s">
        <v>6</v>
      </c>
      <c r="I59" s="24" t="s">
        <v>6</v>
      </c>
      <c r="J59" s="25">
        <v>9273</v>
      </c>
      <c r="K59" s="52">
        <f t="shared" si="1"/>
        <v>0.28883351502881172</v>
      </c>
      <c r="M59"/>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1:45" s="12" customFormat="1" ht="15.9" customHeight="1" x14ac:dyDescent="0.25">
      <c r="A60" s="48">
        <v>2004</v>
      </c>
      <c r="B60" s="49">
        <v>18395</v>
      </c>
      <c r="C60" s="25">
        <v>196</v>
      </c>
      <c r="D60" s="24">
        <v>297</v>
      </c>
      <c r="E60" s="25">
        <f>SUM(B60:D60)</f>
        <v>18888</v>
      </c>
      <c r="F60" s="50">
        <f t="shared" si="0"/>
        <v>0.61221314663555038</v>
      </c>
      <c r="G60" s="51">
        <v>8352</v>
      </c>
      <c r="H60" s="24" t="s">
        <v>6</v>
      </c>
      <c r="I60" s="24" t="s">
        <v>6</v>
      </c>
      <c r="J60" s="25">
        <v>8352</v>
      </c>
      <c r="K60" s="52">
        <f t="shared" si="1"/>
        <v>0.27071178529754958</v>
      </c>
      <c r="M60"/>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1:45" s="12" customFormat="1" ht="15.9" customHeight="1" x14ac:dyDescent="0.25">
      <c r="A61" s="48">
        <v>2005</v>
      </c>
      <c r="B61" s="49">
        <v>18794</v>
      </c>
      <c r="C61" s="25">
        <v>181</v>
      </c>
      <c r="D61" s="24">
        <v>297</v>
      </c>
      <c r="E61" s="25">
        <f>SUM(B61:D61)</f>
        <v>19272</v>
      </c>
      <c r="F61" s="50">
        <f t="shared" si="0"/>
        <v>0.60860228636392344</v>
      </c>
      <c r="G61" s="51">
        <v>8971</v>
      </c>
      <c r="H61" s="24" t="s">
        <v>6</v>
      </c>
      <c r="I61" s="24" t="s">
        <v>6</v>
      </c>
      <c r="J61" s="25">
        <v>8971</v>
      </c>
      <c r="K61" s="52">
        <f t="shared" si="1"/>
        <v>0.28330070106739091</v>
      </c>
      <c r="M61"/>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1:45" s="12" customFormat="1" ht="15.9" customHeight="1" x14ac:dyDescent="0.25">
      <c r="A62" s="48">
        <v>2006</v>
      </c>
      <c r="B62" s="49">
        <v>18060</v>
      </c>
      <c r="C62" s="25">
        <v>177</v>
      </c>
      <c r="D62" s="24">
        <v>288</v>
      </c>
      <c r="E62" s="25">
        <v>18526</v>
      </c>
      <c r="F62" s="50">
        <f t="shared" si="0"/>
        <v>0.60816755301687353</v>
      </c>
      <c r="G62" s="51">
        <v>8350</v>
      </c>
      <c r="H62" s="24" t="s">
        <v>6</v>
      </c>
      <c r="I62" s="24" t="s">
        <v>6</v>
      </c>
      <c r="J62" s="25">
        <v>8350</v>
      </c>
      <c r="K62" s="52">
        <f t="shared" si="1"/>
        <v>0.27411200840391309</v>
      </c>
      <c r="M62"/>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1:45" s="12" customFormat="1" ht="15.9" customHeight="1" x14ac:dyDescent="0.25">
      <c r="A63" s="48">
        <v>2007</v>
      </c>
      <c r="B63" s="49">
        <v>18191</v>
      </c>
      <c r="C63" s="25">
        <v>169</v>
      </c>
      <c r="D63" s="24">
        <v>295</v>
      </c>
      <c r="E63" s="25">
        <v>18656</v>
      </c>
      <c r="F63" s="50">
        <f t="shared" si="0"/>
        <v>0.60283710860503437</v>
      </c>
      <c r="G63" s="51">
        <v>8758</v>
      </c>
      <c r="H63" s="24" t="s">
        <v>6</v>
      </c>
      <c r="I63" s="24" t="s">
        <v>6</v>
      </c>
      <c r="J63" s="25">
        <v>8758</v>
      </c>
      <c r="K63" s="52">
        <f t="shared" si="1"/>
        <v>0.28299996768669017</v>
      </c>
      <c r="M63"/>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1:45" s="12" customFormat="1" ht="15.9" customHeight="1" x14ac:dyDescent="0.25">
      <c r="A64" s="159">
        <v>2008</v>
      </c>
      <c r="B64" s="49">
        <v>20170</v>
      </c>
      <c r="C64" s="25">
        <v>207</v>
      </c>
      <c r="D64" s="24">
        <v>311</v>
      </c>
      <c r="E64" s="25">
        <v>20698</v>
      </c>
      <c r="F64" s="50">
        <f t="shared" si="0"/>
        <v>0.61043442357035416</v>
      </c>
      <c r="G64" s="51">
        <v>9386</v>
      </c>
      <c r="H64" s="24" t="s">
        <v>6</v>
      </c>
      <c r="I64" s="24" t="s">
        <v>6</v>
      </c>
      <c r="J64" s="25">
        <v>9386</v>
      </c>
      <c r="K64" s="52">
        <f t="shared" si="1"/>
        <v>0.27681599669684726</v>
      </c>
      <c r="M64"/>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1:45" s="12" customFormat="1" ht="15.9" customHeight="1" x14ac:dyDescent="0.25">
      <c r="A65" s="58">
        <v>2009</v>
      </c>
      <c r="B65" s="49">
        <v>20024</v>
      </c>
      <c r="C65" s="25">
        <v>170</v>
      </c>
      <c r="D65" s="24">
        <v>314</v>
      </c>
      <c r="E65" s="25">
        <v>20509</v>
      </c>
      <c r="F65" s="50">
        <f t="shared" si="0"/>
        <v>0.59520561859709198</v>
      </c>
      <c r="G65" s="31">
        <v>10011</v>
      </c>
      <c r="H65" s="24" t="s">
        <v>6</v>
      </c>
      <c r="I65" s="24" t="s">
        <v>6</v>
      </c>
      <c r="J65" s="25">
        <v>10011</v>
      </c>
      <c r="K65" s="52">
        <f t="shared" si="1"/>
        <v>0.29053603041471981</v>
      </c>
      <c r="M65"/>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1:45" s="12" customFormat="1" ht="15.9" customHeight="1" x14ac:dyDescent="0.25">
      <c r="A66" s="24"/>
      <c r="B66" s="49"/>
      <c r="C66" s="25"/>
      <c r="D66" s="24"/>
      <c r="E66" s="25"/>
      <c r="F66" s="50"/>
      <c r="G66" s="31"/>
      <c r="H66" s="24"/>
      <c r="I66" s="24"/>
      <c r="J66" s="25"/>
      <c r="K66" s="52"/>
      <c r="M6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1:45" s="12" customFormat="1" ht="15.9" customHeight="1" x14ac:dyDescent="0.25">
      <c r="A67" s="24">
        <v>2010</v>
      </c>
      <c r="B67" s="49">
        <v>19037</v>
      </c>
      <c r="C67" s="25">
        <v>194</v>
      </c>
      <c r="D67" s="25">
        <v>337</v>
      </c>
      <c r="E67" s="25">
        <v>19567</v>
      </c>
      <c r="F67" s="50">
        <f t="shared" ref="F67:F75" si="2">E67/L142</f>
        <v>0.59132668479903294</v>
      </c>
      <c r="G67" s="51">
        <v>9712</v>
      </c>
      <c r="H67" s="24" t="s">
        <v>6</v>
      </c>
      <c r="I67" s="24" t="s">
        <v>6</v>
      </c>
      <c r="J67" s="25">
        <v>9712</v>
      </c>
      <c r="K67" s="52">
        <f t="shared" ref="K67:K75" si="3">J67/L142</f>
        <v>0.29350256875188879</v>
      </c>
      <c r="M67"/>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1:45" s="12" customFormat="1" ht="15.9" customHeight="1" x14ac:dyDescent="0.25">
      <c r="A68" s="24">
        <v>2011</v>
      </c>
      <c r="B68" s="49">
        <v>19956</v>
      </c>
      <c r="C68" s="25">
        <v>162</v>
      </c>
      <c r="D68" s="25">
        <v>372</v>
      </c>
      <c r="E68" s="25">
        <v>20490</v>
      </c>
      <c r="F68" s="50">
        <f t="shared" si="2"/>
        <v>0.5868874058373672</v>
      </c>
      <c r="G68" s="51">
        <v>10385</v>
      </c>
      <c r="H68" s="184" t="s">
        <v>6</v>
      </c>
      <c r="I68" s="184" t="s">
        <v>6</v>
      </c>
      <c r="J68" s="25">
        <v>10385</v>
      </c>
      <c r="K68" s="52">
        <f t="shared" si="3"/>
        <v>0.29745367055251626</v>
      </c>
      <c r="M68"/>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1:45" s="12" customFormat="1" ht="15.9" customHeight="1" x14ac:dyDescent="0.25">
      <c r="A69" s="58">
        <v>2012</v>
      </c>
      <c r="B69" s="49">
        <v>17908</v>
      </c>
      <c r="C69" s="25">
        <v>122</v>
      </c>
      <c r="D69" s="25">
        <v>306</v>
      </c>
      <c r="E69" s="25">
        <v>18336</v>
      </c>
      <c r="F69" s="50">
        <f t="shared" si="2"/>
        <v>0.60248406387592823</v>
      </c>
      <c r="G69" s="31">
        <v>8642</v>
      </c>
      <c r="H69" s="184" t="s">
        <v>6</v>
      </c>
      <c r="I69" s="184" t="s">
        <v>6</v>
      </c>
      <c r="J69" s="25">
        <v>8642</v>
      </c>
      <c r="K69" s="52">
        <f t="shared" si="3"/>
        <v>0.28395873036735231</v>
      </c>
      <c r="M69"/>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1:45" s="12" customFormat="1" ht="15.9" customHeight="1" x14ac:dyDescent="0.25">
      <c r="A70" s="24">
        <v>2013</v>
      </c>
      <c r="B70" s="49">
        <v>19327</v>
      </c>
      <c r="C70" s="25">
        <v>139</v>
      </c>
      <c r="D70" s="25">
        <v>366</v>
      </c>
      <c r="E70" s="25">
        <v>19792</v>
      </c>
      <c r="F70" s="50">
        <f t="shared" si="2"/>
        <v>0.59301872659176025</v>
      </c>
      <c r="G70" s="31">
        <v>9904</v>
      </c>
      <c r="H70" s="184" t="s">
        <v>6</v>
      </c>
      <c r="I70" s="184" t="s">
        <v>6</v>
      </c>
      <c r="J70" s="25">
        <v>9904</v>
      </c>
      <c r="K70" s="52">
        <f t="shared" si="3"/>
        <v>0.29674906367041198</v>
      </c>
      <c r="M70"/>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1:45" s="12" customFormat="1" ht="15.9" customHeight="1" x14ac:dyDescent="0.25">
      <c r="A71" s="24">
        <v>2014</v>
      </c>
      <c r="B71" s="49">
        <v>19830</v>
      </c>
      <c r="C71" s="25">
        <v>130</v>
      </c>
      <c r="D71" s="25">
        <v>366</v>
      </c>
      <c r="E71" s="25">
        <v>20346</v>
      </c>
      <c r="F71" s="50">
        <f t="shared" si="2"/>
        <v>0.58495773676039331</v>
      </c>
      <c r="G71" s="31">
        <v>10534</v>
      </c>
      <c r="H71" s="184" t="s">
        <v>6</v>
      </c>
      <c r="I71" s="184" t="s">
        <v>6</v>
      </c>
      <c r="J71" s="25">
        <v>10534</v>
      </c>
      <c r="K71" s="52">
        <f t="shared" si="3"/>
        <v>0.3028578000115002</v>
      </c>
      <c r="M71"/>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1:45" s="12" customFormat="1" ht="15.9" customHeight="1" x14ac:dyDescent="0.25">
      <c r="A72" s="58">
        <v>2015</v>
      </c>
      <c r="B72" s="49">
        <v>18012</v>
      </c>
      <c r="C72" s="25">
        <v>153</v>
      </c>
      <c r="D72" s="25">
        <v>322</v>
      </c>
      <c r="E72" s="25">
        <v>18486</v>
      </c>
      <c r="F72" s="50">
        <f t="shared" si="2"/>
        <v>0.59836861526509999</v>
      </c>
      <c r="G72" s="31">
        <v>8957</v>
      </c>
      <c r="H72" s="184" t="s">
        <v>6</v>
      </c>
      <c r="I72" s="184" t="s">
        <v>6</v>
      </c>
      <c r="J72" s="25">
        <v>8957</v>
      </c>
      <c r="K72" s="52">
        <f t="shared" si="3"/>
        <v>0.28992684663688745</v>
      </c>
      <c r="M72"/>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1:45" s="12" customFormat="1" ht="15.9" customHeight="1" x14ac:dyDescent="0.25">
      <c r="A73" s="24">
        <v>2016</v>
      </c>
      <c r="B73" s="49">
        <v>18521</v>
      </c>
      <c r="C73" s="25">
        <v>147</v>
      </c>
      <c r="D73" s="25">
        <v>324</v>
      </c>
      <c r="E73" s="25">
        <v>18993</v>
      </c>
      <c r="F73" s="50">
        <f t="shared" si="2"/>
        <v>0.60104430379746832</v>
      </c>
      <c r="G73" s="31">
        <v>8869</v>
      </c>
      <c r="H73" s="184" t="s">
        <v>6</v>
      </c>
      <c r="I73" s="184" t="s">
        <v>6</v>
      </c>
      <c r="J73" s="25">
        <v>8869</v>
      </c>
      <c r="K73" s="52">
        <f t="shared" si="3"/>
        <v>0.2806645569620253</v>
      </c>
      <c r="M73"/>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1:45" s="12" customFormat="1" ht="15.9" customHeight="1" x14ac:dyDescent="0.25">
      <c r="A74" s="24">
        <v>2017</v>
      </c>
      <c r="B74" s="49">
        <v>21013</v>
      </c>
      <c r="C74" s="25">
        <v>152</v>
      </c>
      <c r="D74" s="25">
        <v>373</v>
      </c>
      <c r="E74" s="25">
        <v>21538</v>
      </c>
      <c r="F74" s="50">
        <f t="shared" si="2"/>
        <v>0.60224254117383891</v>
      </c>
      <c r="G74" s="31">
        <v>10182</v>
      </c>
      <c r="H74" s="184" t="s">
        <v>6</v>
      </c>
      <c r="I74" s="184" t="s">
        <v>6</v>
      </c>
      <c r="J74" s="25">
        <v>10182</v>
      </c>
      <c r="K74" s="52">
        <f t="shared" si="3"/>
        <v>0.28470765875346027</v>
      </c>
      <c r="M74"/>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1:45" s="12" customFormat="1" ht="15.9" customHeight="1" x14ac:dyDescent="0.25">
      <c r="A75" s="58">
        <v>2018</v>
      </c>
      <c r="B75" s="49">
        <v>21106</v>
      </c>
      <c r="C75" s="25">
        <v>171</v>
      </c>
      <c r="D75" s="25">
        <v>394</v>
      </c>
      <c r="E75" s="25">
        <v>21672</v>
      </c>
      <c r="F75" s="50">
        <f t="shared" si="2"/>
        <v>0.60598943041691133</v>
      </c>
      <c r="G75" s="51">
        <v>11201</v>
      </c>
      <c r="H75" s="184" t="s">
        <v>6</v>
      </c>
      <c r="I75" s="184" t="s">
        <v>6</v>
      </c>
      <c r="J75" s="25">
        <v>11201</v>
      </c>
      <c r="K75" s="52">
        <f t="shared" si="3"/>
        <v>0.31320079411682467</v>
      </c>
      <c r="M75"/>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1:45" s="12" customFormat="1" ht="15.9" customHeight="1" x14ac:dyDescent="0.25">
      <c r="A76" s="58">
        <v>2019</v>
      </c>
      <c r="B76" s="49">
        <v>23377</v>
      </c>
      <c r="C76" s="25">
        <v>151</v>
      </c>
      <c r="D76" s="25">
        <v>178</v>
      </c>
      <c r="E76" s="25">
        <v>23706</v>
      </c>
      <c r="F76" s="50">
        <f>E76/40003</f>
        <v>0.59260555458340625</v>
      </c>
      <c r="G76" s="31">
        <v>11579</v>
      </c>
      <c r="H76" s="184" t="s">
        <v>6</v>
      </c>
      <c r="I76" s="184" t="s">
        <v>6</v>
      </c>
      <c r="J76" s="25">
        <v>11579</v>
      </c>
      <c r="K76" s="50">
        <f>J76/40003</f>
        <v>0.28945329100317474</v>
      </c>
      <c r="M7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1:45" s="12" customFormat="1" ht="15.9" customHeight="1" x14ac:dyDescent="0.25">
      <c r="A77" s="24">
        <v>2020</v>
      </c>
      <c r="B77" s="49">
        <v>21060</v>
      </c>
      <c r="C77" s="25">
        <v>121</v>
      </c>
      <c r="D77" s="25">
        <v>348</v>
      </c>
      <c r="E77" s="25">
        <v>21529</v>
      </c>
      <c r="F77" s="50">
        <f>E77/40003</f>
        <v>0.53818463615228862</v>
      </c>
      <c r="G77" s="31">
        <v>10284</v>
      </c>
      <c r="H77" s="184" t="s">
        <v>6</v>
      </c>
      <c r="I77" s="184" t="s">
        <v>6</v>
      </c>
      <c r="J77" s="25">
        <v>10284</v>
      </c>
      <c r="K77" s="50">
        <f>J77/40003</f>
        <v>0.25708071894607903</v>
      </c>
      <c r="M77"/>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1:45" s="12" customFormat="1" ht="15.9" customHeight="1" x14ac:dyDescent="0.25">
      <c r="A78" s="24">
        <v>2021</v>
      </c>
      <c r="B78" s="49">
        <v>21331</v>
      </c>
      <c r="C78" s="25">
        <v>135</v>
      </c>
      <c r="D78" s="25">
        <v>376</v>
      </c>
      <c r="E78" s="25">
        <v>21842</v>
      </c>
      <c r="F78" s="50">
        <f>E78/36476</f>
        <v>0.59880469349709398</v>
      </c>
      <c r="G78" s="31">
        <v>9981</v>
      </c>
      <c r="H78" s="184" t="s">
        <v>6</v>
      </c>
      <c r="I78" s="184" t="s">
        <v>6</v>
      </c>
      <c r="J78" s="25">
        <v>9981</v>
      </c>
      <c r="K78" s="50">
        <f>J78/36476</f>
        <v>0.27363197719048143</v>
      </c>
      <c r="M78"/>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1:45" s="12" customFormat="1" ht="15.9" customHeight="1" x14ac:dyDescent="0.25">
      <c r="A79" s="24">
        <v>2022</v>
      </c>
      <c r="B79" s="49">
        <v>23648</v>
      </c>
      <c r="C79" s="25">
        <v>163</v>
      </c>
      <c r="D79" s="25">
        <v>440</v>
      </c>
      <c r="E79" s="25">
        <f>SUM(B79:D79)</f>
        <v>24251</v>
      </c>
      <c r="F79" s="50">
        <f>E79/$L$155</f>
        <v>0.60591145312812311</v>
      </c>
      <c r="G79" s="31">
        <v>11317</v>
      </c>
      <c r="H79" s="184" t="s">
        <v>6</v>
      </c>
      <c r="I79" s="184" t="s">
        <v>6</v>
      </c>
      <c r="J79" s="25">
        <v>11317</v>
      </c>
      <c r="K79" s="50">
        <f>J79/$L$155</f>
        <v>0.28275534679192482</v>
      </c>
      <c r="M79"/>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1:45" s="12" customFormat="1" ht="15.9" customHeight="1" x14ac:dyDescent="0.25">
      <c r="A80" s="62">
        <v>2023</v>
      </c>
      <c r="B80" s="61">
        <v>22044</v>
      </c>
      <c r="C80" s="61">
        <v>157</v>
      </c>
      <c r="D80" s="61">
        <v>393</v>
      </c>
      <c r="E80" s="61">
        <f>SUM(B80:D80)</f>
        <v>22594</v>
      </c>
      <c r="F80" s="216">
        <f>E80/$L$155</f>
        <v>0.56451129322406557</v>
      </c>
      <c r="G80" s="223">
        <v>10951</v>
      </c>
      <c r="H80" s="175" t="s">
        <v>6</v>
      </c>
      <c r="I80" s="175" t="s">
        <v>6</v>
      </c>
      <c r="J80" s="61"/>
      <c r="K80" s="216">
        <f>J80/$L$155</f>
        <v>0</v>
      </c>
      <c r="M80"/>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13" s="43" customFormat="1" x14ac:dyDescent="0.25">
      <c r="A81" s="112" t="s">
        <v>6</v>
      </c>
      <c r="B81" s="113" t="s">
        <v>24</v>
      </c>
      <c r="M81"/>
    </row>
    <row r="82" spans="1:13" s="43" customFormat="1" x14ac:dyDescent="0.25">
      <c r="A82" s="138" t="s">
        <v>25</v>
      </c>
      <c r="B82" s="114" t="s">
        <v>26</v>
      </c>
      <c r="M82"/>
    </row>
    <row r="83" spans="1:13" s="43" customFormat="1" ht="16.5" customHeight="1" x14ac:dyDescent="0.25">
      <c r="A83" s="115" t="s">
        <v>70</v>
      </c>
      <c r="B83" s="114"/>
      <c r="M83"/>
    </row>
    <row r="84" spans="1:13" s="43" customFormat="1" ht="8.25" customHeight="1" x14ac:dyDescent="0.25">
      <c r="M84"/>
    </row>
    <row r="85" spans="1:13" s="43" customFormat="1" ht="49.2" customHeight="1" x14ac:dyDescent="0.25">
      <c r="A85" s="54"/>
      <c r="B85" s="324" t="s">
        <v>199</v>
      </c>
      <c r="C85" s="328"/>
      <c r="D85" s="328"/>
      <c r="E85" s="328"/>
      <c r="F85" s="329"/>
      <c r="G85" s="324" t="s">
        <v>126</v>
      </c>
      <c r="H85" s="303"/>
      <c r="I85" s="324" t="s">
        <v>172</v>
      </c>
      <c r="J85" s="302"/>
      <c r="K85" s="302"/>
      <c r="L85" s="303"/>
      <c r="M85"/>
    </row>
    <row r="86" spans="1:13" s="41" customFormat="1" ht="45" customHeight="1" x14ac:dyDescent="0.25">
      <c r="A86" s="44" t="s">
        <v>2</v>
      </c>
      <c r="B86" s="45" t="s">
        <v>16</v>
      </c>
      <c r="C86" s="46" t="s">
        <v>8</v>
      </c>
      <c r="D86" s="46" t="s">
        <v>17</v>
      </c>
      <c r="E86" s="46" t="s">
        <v>18</v>
      </c>
      <c r="F86" s="47" t="s">
        <v>19</v>
      </c>
      <c r="G86" s="45" t="s">
        <v>21</v>
      </c>
      <c r="H86" s="47" t="s">
        <v>19</v>
      </c>
      <c r="I86" s="45" t="s">
        <v>22</v>
      </c>
      <c r="J86" s="46" t="s">
        <v>8</v>
      </c>
      <c r="K86" s="46" t="s">
        <v>17</v>
      </c>
      <c r="L86" s="55" t="s">
        <v>23</v>
      </c>
      <c r="M86"/>
    </row>
    <row r="87" spans="1:13" s="43" customFormat="1" ht="15.9" customHeight="1" x14ac:dyDescent="0.25">
      <c r="A87" s="48">
        <v>1960</v>
      </c>
      <c r="B87" s="49">
        <v>4048</v>
      </c>
      <c r="C87" s="24">
        <v>388</v>
      </c>
      <c r="D87" s="24">
        <v>566</v>
      </c>
      <c r="E87" s="25">
        <v>5002</v>
      </c>
      <c r="F87" s="50">
        <v>0.1103560870140758</v>
      </c>
      <c r="G87" s="49">
        <v>1152</v>
      </c>
      <c r="H87" s="50">
        <v>2.3945623480014135E-2</v>
      </c>
      <c r="I87" s="49">
        <v>28129</v>
      </c>
      <c r="J87" s="25">
        <v>19122</v>
      </c>
      <c r="K87" s="24">
        <v>858</v>
      </c>
      <c r="L87" s="57">
        <v>48109</v>
      </c>
      <c r="M87"/>
    </row>
    <row r="88" spans="1:13" s="43" customFormat="1" ht="15.9" customHeight="1" x14ac:dyDescent="0.25">
      <c r="A88" s="48">
        <v>1961</v>
      </c>
      <c r="B88" s="49">
        <v>3928</v>
      </c>
      <c r="C88" s="24">
        <v>512</v>
      </c>
      <c r="D88" s="24">
        <v>516</v>
      </c>
      <c r="E88" s="25">
        <v>4956</v>
      </c>
      <c r="F88" s="50">
        <v>0.10301606767964414</v>
      </c>
      <c r="G88" s="49">
        <v>1045</v>
      </c>
      <c r="H88" s="50">
        <v>2.1008825717215174E-2</v>
      </c>
      <c r="I88" s="49">
        <v>28318</v>
      </c>
      <c r="J88" s="25">
        <v>20640</v>
      </c>
      <c r="K88" s="24">
        <v>783</v>
      </c>
      <c r="L88" s="57">
        <v>49741</v>
      </c>
      <c r="M88"/>
    </row>
    <row r="89" spans="1:13" s="43" customFormat="1" ht="15.9" customHeight="1" x14ac:dyDescent="0.25">
      <c r="A89" s="48">
        <v>1962</v>
      </c>
      <c r="B89" s="49">
        <v>4067</v>
      </c>
      <c r="C89" s="24">
        <v>380</v>
      </c>
      <c r="D89" s="24">
        <v>606</v>
      </c>
      <c r="E89" s="25">
        <v>5053</v>
      </c>
      <c r="F89" s="50">
        <v>0.10158621660199835</v>
      </c>
      <c r="G89" s="49">
        <v>1078</v>
      </c>
      <c r="H89" s="50">
        <v>2.0807597282273008E-2</v>
      </c>
      <c r="I89" s="49">
        <v>29451</v>
      </c>
      <c r="J89" s="25">
        <v>21502</v>
      </c>
      <c r="K89" s="24">
        <v>855</v>
      </c>
      <c r="L89" s="57">
        <v>51808</v>
      </c>
      <c r="M89"/>
    </row>
    <row r="90" spans="1:13" s="43" customFormat="1" ht="15.9" customHeight="1" x14ac:dyDescent="0.25">
      <c r="A90" s="48">
        <v>1963</v>
      </c>
      <c r="B90" s="49">
        <v>4092</v>
      </c>
      <c r="C90" s="24">
        <v>371</v>
      </c>
      <c r="D90" s="24">
        <v>752</v>
      </c>
      <c r="E90" s="25">
        <v>5215</v>
      </c>
      <c r="F90" s="50">
        <v>0.10066012970969734</v>
      </c>
      <c r="G90" s="58">
        <v>945</v>
      </c>
      <c r="H90" s="50">
        <v>1.7666853617498597E-2</v>
      </c>
      <c r="I90" s="49">
        <v>28694</v>
      </c>
      <c r="J90" s="25">
        <v>23924</v>
      </c>
      <c r="K90" s="24">
        <v>872</v>
      </c>
      <c r="L90" s="57">
        <v>53490</v>
      </c>
      <c r="M90"/>
    </row>
    <row r="91" spans="1:13" s="43" customFormat="1" ht="15.9" customHeight="1" x14ac:dyDescent="0.25">
      <c r="A91" s="48">
        <v>1964</v>
      </c>
      <c r="B91" s="49">
        <v>4030</v>
      </c>
      <c r="C91" s="24">
        <v>396</v>
      </c>
      <c r="D91" s="24">
        <v>793</v>
      </c>
      <c r="E91" s="25">
        <v>5219</v>
      </c>
      <c r="F91" s="50">
        <v>9.7569639184894377E-2</v>
      </c>
      <c r="G91" s="49">
        <v>1018</v>
      </c>
      <c r="H91" s="50">
        <v>1.7264771725120413E-2</v>
      </c>
      <c r="I91" s="49">
        <v>31937</v>
      </c>
      <c r="J91" s="25">
        <v>26125</v>
      </c>
      <c r="K91" s="24">
        <v>902</v>
      </c>
      <c r="L91" s="57">
        <v>58964</v>
      </c>
      <c r="M91"/>
    </row>
    <row r="92" spans="1:13" s="43" customFormat="1" ht="15.9" customHeight="1" x14ac:dyDescent="0.25">
      <c r="A92" s="48">
        <v>1965</v>
      </c>
      <c r="B92" s="49">
        <v>4446</v>
      </c>
      <c r="C92" s="24">
        <v>480</v>
      </c>
      <c r="D92" s="24">
        <v>847</v>
      </c>
      <c r="E92" s="25">
        <v>5773</v>
      </c>
      <c r="F92" s="50">
        <v>9.7907197612102301E-2</v>
      </c>
      <c r="G92" s="49">
        <v>1160</v>
      </c>
      <c r="H92" s="50">
        <v>1.8438453713123092E-2</v>
      </c>
      <c r="I92" s="49">
        <v>34859</v>
      </c>
      <c r="J92" s="25">
        <v>27124</v>
      </c>
      <c r="K92" s="24">
        <v>929</v>
      </c>
      <c r="L92" s="57">
        <v>62912</v>
      </c>
      <c r="M92"/>
    </row>
    <row r="93" spans="1:13" s="43" customFormat="1" ht="15.9" customHeight="1" x14ac:dyDescent="0.25">
      <c r="A93" s="48">
        <v>1966</v>
      </c>
      <c r="B93" s="49">
        <v>4767</v>
      </c>
      <c r="C93" s="24">
        <v>499</v>
      </c>
      <c r="D93" s="24">
        <v>868</v>
      </c>
      <c r="E93" s="25">
        <v>6134</v>
      </c>
      <c r="F93" s="50">
        <v>9.7501271617497456E-2</v>
      </c>
      <c r="G93" s="49">
        <v>1125</v>
      </c>
      <c r="H93" s="50">
        <v>1.7980437284234752E-2</v>
      </c>
      <c r="I93" s="49">
        <v>33863</v>
      </c>
      <c r="J93" s="25">
        <v>27804</v>
      </c>
      <c r="K93" s="24">
        <v>901</v>
      </c>
      <c r="L93" s="57">
        <v>62568</v>
      </c>
      <c r="M93"/>
    </row>
    <row r="94" spans="1:13" s="43" customFormat="1" ht="15.9" customHeight="1" x14ac:dyDescent="0.25">
      <c r="A94" s="48">
        <v>1967</v>
      </c>
      <c r="B94" s="49">
        <v>4593</v>
      </c>
      <c r="C94" s="24">
        <v>490</v>
      </c>
      <c r="D94" s="24">
        <v>846</v>
      </c>
      <c r="E94" s="25">
        <v>5929</v>
      </c>
      <c r="F94" s="50">
        <v>9.4760900140646975E-2</v>
      </c>
      <c r="G94" s="49">
        <v>1160</v>
      </c>
      <c r="H94" s="50">
        <v>1.9277108433734941E-2</v>
      </c>
      <c r="I94" s="49">
        <v>34276</v>
      </c>
      <c r="J94" s="25">
        <v>24976</v>
      </c>
      <c r="K94" s="24">
        <v>923</v>
      </c>
      <c r="L94" s="57">
        <v>60175</v>
      </c>
      <c r="M94"/>
    </row>
    <row r="95" spans="1:13" s="43" customFormat="1" ht="15.9" customHeight="1" x14ac:dyDescent="0.25">
      <c r="A95" s="48">
        <v>1968</v>
      </c>
      <c r="B95" s="49">
        <v>4505</v>
      </c>
      <c r="C95" s="24">
        <v>397</v>
      </c>
      <c r="D95" s="24">
        <v>856</v>
      </c>
      <c r="E95" s="25">
        <v>5758</v>
      </c>
      <c r="F95" s="50">
        <v>9.5687577897798096E-2</v>
      </c>
      <c r="G95" s="49">
        <v>1074</v>
      </c>
      <c r="H95" s="50">
        <v>1.7047077870543791E-2</v>
      </c>
      <c r="I95" s="49">
        <v>35488</v>
      </c>
      <c r="J95" s="25">
        <v>26597</v>
      </c>
      <c r="K95" s="24">
        <v>917</v>
      </c>
      <c r="L95" s="57">
        <v>63002</v>
      </c>
      <c r="M95"/>
    </row>
    <row r="96" spans="1:13" s="43" customFormat="1" ht="15.9" customHeight="1" x14ac:dyDescent="0.25">
      <c r="A96" s="48">
        <v>1969</v>
      </c>
      <c r="B96" s="49">
        <v>4504</v>
      </c>
      <c r="C96" s="24">
        <v>424</v>
      </c>
      <c r="D96" s="24">
        <v>852</v>
      </c>
      <c r="E96" s="25">
        <v>5780</v>
      </c>
      <c r="F96" s="50">
        <v>9.1743119266055051E-2</v>
      </c>
      <c r="G96" s="49">
        <v>1118</v>
      </c>
      <c r="H96" s="50">
        <v>1.5800780145853354E-2</v>
      </c>
      <c r="I96" s="49">
        <v>37585</v>
      </c>
      <c r="J96" s="25">
        <v>32225</v>
      </c>
      <c r="K96" s="24">
        <v>946</v>
      </c>
      <c r="L96" s="57">
        <v>70756</v>
      </c>
      <c r="M96"/>
    </row>
    <row r="97" spans="1:15" s="43" customFormat="1" ht="12" customHeight="1" x14ac:dyDescent="0.25">
      <c r="A97" s="48"/>
      <c r="G97" s="49"/>
      <c r="H97" s="50"/>
      <c r="I97" s="49"/>
      <c r="J97" s="25"/>
      <c r="K97" s="24"/>
      <c r="L97" s="57"/>
      <c r="M97"/>
    </row>
    <row r="98" spans="1:15" s="43" customFormat="1" ht="15.9" customHeight="1" x14ac:dyDescent="0.25">
      <c r="A98" s="48">
        <v>1970</v>
      </c>
      <c r="B98" s="49">
        <v>5042</v>
      </c>
      <c r="C98" s="24">
        <v>412</v>
      </c>
      <c r="D98" s="24">
        <v>891</v>
      </c>
      <c r="E98" s="25">
        <v>6345</v>
      </c>
      <c r="F98" s="50">
        <v>8.9674373904686522E-2</v>
      </c>
      <c r="G98" s="49">
        <v>1010</v>
      </c>
      <c r="H98" s="50">
        <v>1.3685080552281072E-2</v>
      </c>
      <c r="I98" s="49">
        <v>37833</v>
      </c>
      <c r="J98" s="25">
        <v>34966</v>
      </c>
      <c r="K98" s="25">
        <v>1004</v>
      </c>
      <c r="L98" s="57">
        <v>73803</v>
      </c>
      <c r="M98"/>
    </row>
    <row r="99" spans="1:15" s="43" customFormat="1" ht="15.9" customHeight="1" x14ac:dyDescent="0.25">
      <c r="A99" s="48">
        <v>1971</v>
      </c>
      <c r="B99" s="49">
        <v>4926</v>
      </c>
      <c r="C99" s="24">
        <v>378</v>
      </c>
      <c r="D99" s="24">
        <v>902</v>
      </c>
      <c r="E99" s="25">
        <v>6206</v>
      </c>
      <c r="F99" s="50">
        <v>8.4088722680649833E-2</v>
      </c>
      <c r="G99" s="49">
        <v>1048</v>
      </c>
      <c r="H99" s="50">
        <v>1.4269375306355863E-2</v>
      </c>
      <c r="I99" s="49">
        <v>36517</v>
      </c>
      <c r="J99" s="25">
        <v>34265</v>
      </c>
      <c r="K99" s="25">
        <v>2662</v>
      </c>
      <c r="L99" s="57">
        <v>73444</v>
      </c>
      <c r="M99"/>
    </row>
    <row r="100" spans="1:15" s="43" customFormat="1" ht="15.9" customHeight="1" x14ac:dyDescent="0.25">
      <c r="A100" s="48">
        <v>1972</v>
      </c>
      <c r="B100" s="49">
        <v>4901</v>
      </c>
      <c r="C100" s="24">
        <v>367</v>
      </c>
      <c r="D100" s="24">
        <v>895</v>
      </c>
      <c r="E100" s="25">
        <v>6163</v>
      </c>
      <c r="F100" s="50">
        <v>8.3914274821632814E-2</v>
      </c>
      <c r="G100" s="49">
        <v>1105</v>
      </c>
      <c r="H100" s="50">
        <v>1.4466380393799749E-2</v>
      </c>
      <c r="I100" s="49">
        <v>38710</v>
      </c>
      <c r="J100" s="25">
        <v>34699</v>
      </c>
      <c r="K100" s="25">
        <v>2975</v>
      </c>
      <c r="L100" s="57">
        <v>76384</v>
      </c>
      <c r="M100"/>
    </row>
    <row r="101" spans="1:15" s="43" customFormat="1" ht="15.9" customHeight="1" x14ac:dyDescent="0.25">
      <c r="A101" s="48">
        <v>1973</v>
      </c>
      <c r="B101" s="49">
        <v>5185</v>
      </c>
      <c r="C101" s="24">
        <v>353</v>
      </c>
      <c r="D101" s="24">
        <v>884</v>
      </c>
      <c r="E101" s="25">
        <v>6422</v>
      </c>
      <c r="F101" s="50">
        <v>8.4075198994553832E-2</v>
      </c>
      <c r="G101" s="58">
        <v>982</v>
      </c>
      <c r="H101" s="50">
        <v>1.2942168801729137E-2</v>
      </c>
      <c r="I101" s="49">
        <v>37007</v>
      </c>
      <c r="J101" s="25">
        <v>35014</v>
      </c>
      <c r="K101" s="25">
        <v>3857</v>
      </c>
      <c r="L101" s="57">
        <v>75876</v>
      </c>
      <c r="M101"/>
    </row>
    <row r="102" spans="1:15" s="43" customFormat="1" ht="15.9" customHeight="1" x14ac:dyDescent="0.25">
      <c r="A102" s="48">
        <v>1974</v>
      </c>
      <c r="B102" s="49">
        <v>4729</v>
      </c>
      <c r="C102" s="24">
        <v>414</v>
      </c>
      <c r="D102" s="5">
        <v>864</v>
      </c>
      <c r="E102" s="25">
        <v>6007</v>
      </c>
      <c r="F102" s="50">
        <v>7.9168643576361428E-2</v>
      </c>
      <c r="G102" s="58">
        <v>936</v>
      </c>
      <c r="H102" s="50">
        <v>1.2722231283640516E-2</v>
      </c>
      <c r="I102" s="49">
        <v>35601</v>
      </c>
      <c r="J102" s="25">
        <v>35168</v>
      </c>
      <c r="K102" s="25">
        <v>2803</v>
      </c>
      <c r="L102" s="57">
        <v>73572</v>
      </c>
      <c r="M102"/>
    </row>
    <row r="103" spans="1:15" s="43" customFormat="1" ht="15.9" customHeight="1" x14ac:dyDescent="0.25">
      <c r="A103" s="48">
        <v>1975</v>
      </c>
      <c r="B103" s="49">
        <v>4504</v>
      </c>
      <c r="C103" s="24">
        <v>412</v>
      </c>
      <c r="D103" s="24">
        <v>807</v>
      </c>
      <c r="E103" s="25">
        <v>5723</v>
      </c>
      <c r="F103" s="50">
        <v>7.7787745337900283E-2</v>
      </c>
      <c r="G103" s="49">
        <v>1000</v>
      </c>
      <c r="H103" s="50">
        <v>1.3456776832813004E-2</v>
      </c>
      <c r="I103" s="49">
        <v>39686</v>
      </c>
      <c r="J103" s="25">
        <v>32258</v>
      </c>
      <c r="K103" s="25">
        <v>2368</v>
      </c>
      <c r="L103" s="57">
        <v>74312</v>
      </c>
      <c r="M103"/>
    </row>
    <row r="104" spans="1:15" s="43" customFormat="1" ht="15.9" customHeight="1" x14ac:dyDescent="0.25">
      <c r="A104" s="48">
        <v>1976</v>
      </c>
      <c r="B104" s="49">
        <v>5145</v>
      </c>
      <c r="C104" s="24">
        <v>354</v>
      </c>
      <c r="D104" s="24">
        <v>845</v>
      </c>
      <c r="E104" s="25">
        <v>6344</v>
      </c>
      <c r="F104" s="50">
        <v>8.5369792227365696E-2</v>
      </c>
      <c r="G104" s="58">
        <v>762</v>
      </c>
      <c r="H104" s="50">
        <v>1.1384008605234851E-2</v>
      </c>
      <c r="I104" s="49">
        <v>36640</v>
      </c>
      <c r="J104" s="25">
        <v>28000</v>
      </c>
      <c r="K104" s="25">
        <v>2297</v>
      </c>
      <c r="L104" s="57">
        <v>66936</v>
      </c>
      <c r="M104"/>
    </row>
    <row r="105" spans="1:15" s="43" customFormat="1" ht="15.9" customHeight="1" x14ac:dyDescent="0.25">
      <c r="A105" s="48">
        <v>1977</v>
      </c>
      <c r="B105" s="49">
        <v>4875</v>
      </c>
      <c r="C105" s="24">
        <v>237</v>
      </c>
      <c r="D105" s="24">
        <v>892</v>
      </c>
      <c r="E105" s="25">
        <v>6004</v>
      </c>
      <c r="F105" s="50">
        <v>8.9697621608700845E-2</v>
      </c>
      <c r="G105" s="58">
        <v>715</v>
      </c>
      <c r="H105" s="50">
        <v>1.1569953720185119E-2</v>
      </c>
      <c r="I105" s="49">
        <v>35343</v>
      </c>
      <c r="J105" s="25">
        <v>24270</v>
      </c>
      <c r="K105" s="25">
        <v>2185</v>
      </c>
      <c r="L105" s="57">
        <v>61798</v>
      </c>
      <c r="M105"/>
    </row>
    <row r="106" spans="1:15" s="43" customFormat="1" ht="15.9" customHeight="1" x14ac:dyDescent="0.25">
      <c r="A106" s="48">
        <v>1978</v>
      </c>
      <c r="B106" s="49">
        <v>4317</v>
      </c>
      <c r="C106" s="24">
        <v>246</v>
      </c>
      <c r="D106" s="24">
        <v>734</v>
      </c>
      <c r="E106" s="25">
        <v>5297</v>
      </c>
      <c r="F106" s="50">
        <v>8.571474805009871E-2</v>
      </c>
      <c r="G106" s="58">
        <v>824</v>
      </c>
      <c r="H106" s="50">
        <v>1.3310933057637633E-2</v>
      </c>
      <c r="I106" s="49">
        <v>38122</v>
      </c>
      <c r="J106" s="25">
        <v>21457</v>
      </c>
      <c r="K106" s="25">
        <v>2324</v>
      </c>
      <c r="L106" s="57">
        <v>61904</v>
      </c>
      <c r="M106"/>
    </row>
    <row r="107" spans="1:15" s="43" customFormat="1" ht="15.9" customHeight="1" x14ac:dyDescent="0.25">
      <c r="A107" s="48">
        <v>1979</v>
      </c>
      <c r="B107" s="49">
        <v>4818</v>
      </c>
      <c r="C107" s="24">
        <v>196</v>
      </c>
      <c r="D107" s="24">
        <v>826</v>
      </c>
      <c r="E107" s="25">
        <v>5840</v>
      </c>
      <c r="F107" s="50">
        <v>9.4339622641509441E-2</v>
      </c>
      <c r="G107" s="58">
        <v>804</v>
      </c>
      <c r="H107" s="50">
        <v>1.3117107710379482E-2</v>
      </c>
      <c r="I107" s="49">
        <v>37958</v>
      </c>
      <c r="J107" s="25">
        <v>19847</v>
      </c>
      <c r="K107" s="25">
        <v>3487</v>
      </c>
      <c r="L107" s="57">
        <v>61294</v>
      </c>
      <c r="M107"/>
    </row>
    <row r="108" spans="1:15" s="43" customFormat="1" ht="12" customHeight="1" x14ac:dyDescent="0.25">
      <c r="A108" s="48"/>
      <c r="G108" s="58"/>
      <c r="H108" s="50"/>
      <c r="I108" s="49"/>
      <c r="J108" s="25"/>
      <c r="K108" s="25"/>
      <c r="L108" s="57"/>
      <c r="M108"/>
    </row>
    <row r="109" spans="1:15" s="43" customFormat="1" ht="15.9" customHeight="1" x14ac:dyDescent="0.25">
      <c r="A109" s="48">
        <v>1980</v>
      </c>
      <c r="B109" s="49">
        <v>4512</v>
      </c>
      <c r="C109" s="24">
        <v>249</v>
      </c>
      <c r="D109" s="24">
        <v>750</v>
      </c>
      <c r="E109" s="25">
        <v>5512</v>
      </c>
      <c r="F109" s="50">
        <v>8.9927235944790684E-2</v>
      </c>
      <c r="G109" s="58">
        <v>669</v>
      </c>
      <c r="H109" s="50">
        <v>1.2118906581164067E-2</v>
      </c>
      <c r="I109" s="49">
        <v>32980</v>
      </c>
      <c r="J109" s="25">
        <v>16548</v>
      </c>
      <c r="K109" s="25">
        <v>5675</v>
      </c>
      <c r="L109" s="57">
        <v>55203</v>
      </c>
      <c r="M109"/>
    </row>
    <row r="110" spans="1:15" s="43" customFormat="1" ht="15.9" customHeight="1" x14ac:dyDescent="0.25">
      <c r="A110" s="48">
        <v>1981</v>
      </c>
      <c r="B110" s="49">
        <v>3888</v>
      </c>
      <c r="C110" s="24">
        <v>266</v>
      </c>
      <c r="D110" s="24">
        <v>689</v>
      </c>
      <c r="E110" s="25">
        <v>4842</v>
      </c>
      <c r="F110" s="50">
        <v>8.7712624313895982E-2</v>
      </c>
      <c r="G110" s="58">
        <v>573</v>
      </c>
      <c r="H110" s="50">
        <v>1.1946958008423336E-2</v>
      </c>
      <c r="I110" s="49">
        <v>29358</v>
      </c>
      <c r="J110" s="25">
        <v>15234</v>
      </c>
      <c r="K110" s="25">
        <v>3373</v>
      </c>
      <c r="L110" s="57">
        <v>47962</v>
      </c>
      <c r="M110"/>
    </row>
    <row r="111" spans="1:15" s="43" customFormat="1" ht="15.9" customHeight="1" x14ac:dyDescent="0.25">
      <c r="A111" s="48">
        <v>1982</v>
      </c>
      <c r="B111" s="49">
        <v>3257</v>
      </c>
      <c r="C111" s="24">
        <v>169</v>
      </c>
      <c r="D111" s="24">
        <v>619</v>
      </c>
      <c r="E111" s="25">
        <v>4044</v>
      </c>
      <c r="F111" s="50">
        <v>8.4316750761019146E-2</v>
      </c>
      <c r="G111" s="58">
        <v>596</v>
      </c>
      <c r="H111" s="50">
        <v>1.2803712217233454E-2</v>
      </c>
      <c r="I111" s="49">
        <v>33145</v>
      </c>
      <c r="J111" s="25">
        <v>11460</v>
      </c>
      <c r="K111" s="25">
        <v>1944</v>
      </c>
      <c r="L111" s="57">
        <v>46549</v>
      </c>
      <c r="M111"/>
    </row>
    <row r="112" spans="1:15" s="43" customFormat="1" ht="15.9" customHeight="1" x14ac:dyDescent="0.25">
      <c r="A112" s="48">
        <v>1983</v>
      </c>
      <c r="B112" s="49">
        <v>3289</v>
      </c>
      <c r="C112" s="24">
        <v>188</v>
      </c>
      <c r="D112" s="24">
        <v>627</v>
      </c>
      <c r="E112" s="25">
        <v>4104</v>
      </c>
      <c r="F112" s="50">
        <v>8.816515929450687E-2</v>
      </c>
      <c r="G112" s="58">
        <v>446</v>
      </c>
      <c r="H112" s="50">
        <v>1.0829974260599291E-2</v>
      </c>
      <c r="I112" s="49">
        <v>28553</v>
      </c>
      <c r="J112" s="25">
        <v>10809</v>
      </c>
      <c r="K112" s="25">
        <v>1820</v>
      </c>
      <c r="L112" s="57">
        <v>41182</v>
      </c>
      <c r="M112"/>
    </row>
    <row r="113" spans="1:13" s="43" customFormat="1" ht="15.9" customHeight="1" x14ac:dyDescent="0.25">
      <c r="A113" s="48">
        <v>1984</v>
      </c>
      <c r="B113" s="49">
        <v>3320</v>
      </c>
      <c r="C113" s="24">
        <v>206</v>
      </c>
      <c r="D113" s="24">
        <v>636</v>
      </c>
      <c r="E113" s="25">
        <v>4162</v>
      </c>
      <c r="F113" s="50">
        <v>0.10106357146326064</v>
      </c>
      <c r="G113" s="58">
        <v>487</v>
      </c>
      <c r="H113" s="50">
        <v>1.178092795974648E-2</v>
      </c>
      <c r="I113" s="49">
        <v>30837</v>
      </c>
      <c r="J113" s="25">
        <v>8674</v>
      </c>
      <c r="K113" s="25">
        <v>1827</v>
      </c>
      <c r="L113" s="57">
        <v>41338</v>
      </c>
      <c r="M113"/>
    </row>
    <row r="114" spans="1:13" s="43" customFormat="1" ht="15.9" customHeight="1" x14ac:dyDescent="0.25">
      <c r="A114" s="48">
        <v>1985</v>
      </c>
      <c r="B114" s="49">
        <v>3531</v>
      </c>
      <c r="C114" s="24">
        <v>256</v>
      </c>
      <c r="D114" s="24">
        <v>530</v>
      </c>
      <c r="E114" s="25">
        <v>4317</v>
      </c>
      <c r="F114" s="50">
        <v>0.10443175770477527</v>
      </c>
      <c r="G114" s="58">
        <v>474</v>
      </c>
      <c r="H114" s="50">
        <v>1.13972444636803E-2</v>
      </c>
      <c r="I114" s="49">
        <v>32203</v>
      </c>
      <c r="J114" s="25">
        <v>7560</v>
      </c>
      <c r="K114" s="25">
        <v>1826</v>
      </c>
      <c r="L114" s="57">
        <v>41589</v>
      </c>
      <c r="M114"/>
    </row>
    <row r="115" spans="1:13" s="43" customFormat="1" ht="15.9" customHeight="1" x14ac:dyDescent="0.25">
      <c r="A115" s="48">
        <v>1986</v>
      </c>
      <c r="B115" s="53">
        <v>3719</v>
      </c>
      <c r="C115" s="24">
        <v>181</v>
      </c>
      <c r="D115" s="24">
        <v>536</v>
      </c>
      <c r="E115" s="25">
        <v>4436</v>
      </c>
      <c r="F115" s="50">
        <v>0.10666281949553968</v>
      </c>
      <c r="G115" s="58">
        <v>465</v>
      </c>
      <c r="H115" s="50">
        <v>1.3112997377400525E-2</v>
      </c>
      <c r="I115" s="49">
        <v>27655</v>
      </c>
      <c r="J115" s="25">
        <v>6100</v>
      </c>
      <c r="K115" s="25">
        <v>1706</v>
      </c>
      <c r="L115" s="57">
        <v>35461</v>
      </c>
      <c r="M115"/>
    </row>
    <row r="116" spans="1:13" s="43" customFormat="1" ht="15.9" customHeight="1" x14ac:dyDescent="0.25">
      <c r="A116" s="48">
        <v>1987</v>
      </c>
      <c r="B116" s="25">
        <v>3538</v>
      </c>
      <c r="C116" s="24">
        <v>285</v>
      </c>
      <c r="D116" s="24">
        <v>592</v>
      </c>
      <c r="E116" s="25">
        <v>4415</v>
      </c>
      <c r="F116" s="50">
        <v>0.12450297509940499</v>
      </c>
      <c r="G116" s="58">
        <v>388</v>
      </c>
      <c r="H116" s="50">
        <v>1.2025787255145054E-2</v>
      </c>
      <c r="I116" s="49">
        <v>25254</v>
      </c>
      <c r="J116" s="25">
        <v>5805</v>
      </c>
      <c r="K116" s="25">
        <v>1205</v>
      </c>
      <c r="L116" s="57">
        <v>32264</v>
      </c>
      <c r="M116"/>
    </row>
    <row r="117" spans="1:13" s="43" customFormat="1" ht="15.9" customHeight="1" x14ac:dyDescent="0.25">
      <c r="A117" s="48">
        <v>1988</v>
      </c>
      <c r="B117" s="15">
        <v>3.0640000000000001</v>
      </c>
      <c r="C117" s="24">
        <v>193</v>
      </c>
      <c r="D117" s="24">
        <v>442</v>
      </c>
      <c r="E117" s="25">
        <v>3699</v>
      </c>
      <c r="F117" s="50">
        <v>0.11464790478551946</v>
      </c>
      <c r="G117" s="58">
        <v>386</v>
      </c>
      <c r="H117" s="50">
        <v>1.0894414495780531E-2</v>
      </c>
      <c r="I117" s="49">
        <v>26887</v>
      </c>
      <c r="J117" s="25">
        <v>7296</v>
      </c>
      <c r="K117" s="25">
        <v>1247</v>
      </c>
      <c r="L117" s="57">
        <v>35431</v>
      </c>
      <c r="M117"/>
    </row>
    <row r="118" spans="1:13" s="43" customFormat="1" ht="12" customHeight="1" x14ac:dyDescent="0.25">
      <c r="A118" s="56">
        <v>1989</v>
      </c>
      <c r="B118" s="25">
        <v>3189</v>
      </c>
      <c r="C118" s="24">
        <v>170</v>
      </c>
      <c r="D118" s="24">
        <v>499</v>
      </c>
      <c r="E118" s="25">
        <v>3858</v>
      </c>
      <c r="F118" s="50">
        <v>0.10888769721430386</v>
      </c>
      <c r="G118" s="58">
        <v>427</v>
      </c>
      <c r="H118" s="50">
        <v>1.1118633475679617E-2</v>
      </c>
      <c r="I118" s="25">
        <v>29834</v>
      </c>
      <c r="J118" s="25">
        <v>7371</v>
      </c>
      <c r="K118" s="25">
        <v>1199</v>
      </c>
      <c r="L118" s="57">
        <v>38404</v>
      </c>
      <c r="M118"/>
    </row>
    <row r="119" spans="1:13" s="41" customFormat="1" ht="15.9" customHeight="1" x14ac:dyDescent="0.25">
      <c r="B119" s="219"/>
      <c r="F119" s="220"/>
      <c r="G119" s="219"/>
      <c r="H119" s="220"/>
      <c r="I119" s="219"/>
      <c r="L119" s="220"/>
      <c r="M119"/>
    </row>
    <row r="120" spans="1:13" ht="15.9" customHeight="1" x14ac:dyDescent="0.25">
      <c r="A120" s="56">
        <v>1990</v>
      </c>
      <c r="B120" s="25">
        <v>3567</v>
      </c>
      <c r="C120" s="24">
        <v>160</v>
      </c>
      <c r="D120" s="24">
        <v>411</v>
      </c>
      <c r="E120" s="25">
        <v>4138</v>
      </c>
      <c r="F120" s="50">
        <v>0.10774919279241746</v>
      </c>
      <c r="G120" s="58">
        <v>392</v>
      </c>
      <c r="H120" s="50">
        <v>1.1126880499574226E-2</v>
      </c>
      <c r="I120" s="25">
        <v>27879</v>
      </c>
      <c r="J120" s="25">
        <v>6189</v>
      </c>
      <c r="K120" s="25">
        <v>1162</v>
      </c>
      <c r="L120" s="57">
        <v>35230</v>
      </c>
    </row>
    <row r="121" spans="1:13" ht="15.9" customHeight="1" x14ac:dyDescent="0.25">
      <c r="A121" s="59">
        <v>1991</v>
      </c>
      <c r="B121" s="25">
        <v>3381</v>
      </c>
      <c r="C121" s="24">
        <v>78</v>
      </c>
      <c r="D121" s="24">
        <v>401</v>
      </c>
      <c r="E121" s="25">
        <v>3860</v>
      </c>
      <c r="F121" s="50">
        <v>0.1095657110417258</v>
      </c>
      <c r="G121" s="58">
        <v>400</v>
      </c>
      <c r="H121" s="50">
        <v>1.1214219630491464E-2</v>
      </c>
      <c r="I121" s="60">
        <v>29430</v>
      </c>
      <c r="J121" s="25">
        <v>5156</v>
      </c>
      <c r="K121" s="25">
        <v>1083</v>
      </c>
      <c r="L121" s="57">
        <v>35669</v>
      </c>
    </row>
    <row r="122" spans="1:13" ht="15.9" customHeight="1" x14ac:dyDescent="0.25">
      <c r="A122" s="56">
        <v>1992</v>
      </c>
      <c r="B122" s="25">
        <v>3435</v>
      </c>
      <c r="C122" s="24">
        <v>164</v>
      </c>
      <c r="D122" s="24">
        <v>389</v>
      </c>
      <c r="E122" s="25">
        <v>3988</v>
      </c>
      <c r="F122" s="50">
        <v>0.11180576971599988</v>
      </c>
      <c r="G122" s="58">
        <v>373</v>
      </c>
      <c r="H122" s="50">
        <v>1.1529069947145551E-2</v>
      </c>
      <c r="I122" s="60">
        <v>31443</v>
      </c>
      <c r="J122" s="60">
        <v>676</v>
      </c>
      <c r="K122" s="60">
        <v>234</v>
      </c>
      <c r="L122" s="57">
        <v>32353</v>
      </c>
    </row>
    <row r="123" spans="1:13" ht="15.9" customHeight="1" x14ac:dyDescent="0.25">
      <c r="A123" s="59">
        <v>1993</v>
      </c>
      <c r="B123" s="25">
        <v>4139</v>
      </c>
      <c r="C123" s="24">
        <v>0</v>
      </c>
      <c r="D123" s="24" t="s">
        <v>6</v>
      </c>
      <c r="E123" s="25">
        <v>4139</v>
      </c>
      <c r="F123" s="50">
        <v>0.12793249466819151</v>
      </c>
      <c r="G123" s="58">
        <v>432</v>
      </c>
      <c r="H123" s="50">
        <v>1.11340206185567E-2</v>
      </c>
      <c r="I123" s="60">
        <v>36053</v>
      </c>
      <c r="J123" s="60">
        <v>768</v>
      </c>
      <c r="K123" s="60">
        <v>1979</v>
      </c>
      <c r="L123" s="57">
        <v>38800</v>
      </c>
    </row>
    <row r="124" spans="1:13" ht="15.9" customHeight="1" x14ac:dyDescent="0.25">
      <c r="A124" s="56">
        <v>1994</v>
      </c>
      <c r="B124" s="25">
        <v>4478</v>
      </c>
      <c r="C124" s="24">
        <v>0</v>
      </c>
      <c r="D124" s="24">
        <v>490</v>
      </c>
      <c r="E124" s="25">
        <v>4968</v>
      </c>
      <c r="F124" s="50">
        <v>0.12804123711340207</v>
      </c>
      <c r="G124" s="58">
        <v>443</v>
      </c>
      <c r="H124" s="50">
        <v>1.2677063957647733E-2</v>
      </c>
      <c r="I124" s="60">
        <v>33352</v>
      </c>
      <c r="J124" s="60">
        <v>606</v>
      </c>
      <c r="K124" s="60">
        <v>987</v>
      </c>
      <c r="L124" s="57">
        <v>34945</v>
      </c>
    </row>
    <row r="125" spans="1:13" ht="15.9" customHeight="1" x14ac:dyDescent="0.25">
      <c r="A125" s="59">
        <v>1995</v>
      </c>
      <c r="B125" s="25">
        <v>3971</v>
      </c>
      <c r="C125" s="24">
        <v>0</v>
      </c>
      <c r="D125" s="24">
        <v>478</v>
      </c>
      <c r="E125" s="25">
        <v>4449</v>
      </c>
      <c r="F125" s="50">
        <v>0.12731435112319359</v>
      </c>
      <c r="G125" s="58">
        <v>447</v>
      </c>
      <c r="H125" s="50">
        <v>1.2337501035025254E-2</v>
      </c>
      <c r="I125" s="60">
        <v>34634</v>
      </c>
      <c r="J125" s="60">
        <v>616</v>
      </c>
      <c r="K125" s="60">
        <v>981</v>
      </c>
      <c r="L125" s="57">
        <v>36231</v>
      </c>
    </row>
    <row r="126" spans="1:13" ht="15.9" customHeight="1" x14ac:dyDescent="0.25">
      <c r="A126" s="56">
        <v>1996</v>
      </c>
      <c r="B126" s="25">
        <v>3942</v>
      </c>
      <c r="C126" s="24">
        <v>0</v>
      </c>
      <c r="D126" s="24">
        <v>464</v>
      </c>
      <c r="E126" s="25">
        <v>4406</v>
      </c>
      <c r="F126" s="50">
        <v>0.12160856724904087</v>
      </c>
      <c r="G126" s="58">
        <v>498</v>
      </c>
      <c r="H126" s="50">
        <v>1.2313017678328594E-2</v>
      </c>
      <c r="I126" s="60">
        <v>39165</v>
      </c>
      <c r="J126" s="60">
        <v>681</v>
      </c>
      <c r="K126" s="60">
        <v>599</v>
      </c>
      <c r="L126" s="57">
        <v>40445</v>
      </c>
    </row>
    <row r="127" spans="1:13" ht="15.9" customHeight="1" x14ac:dyDescent="0.25">
      <c r="A127" s="59">
        <v>1997</v>
      </c>
      <c r="B127" s="25">
        <v>4362</v>
      </c>
      <c r="C127" s="24">
        <v>0</v>
      </c>
      <c r="D127" s="24" t="s">
        <v>6</v>
      </c>
      <c r="E127" s="25">
        <v>4362</v>
      </c>
      <c r="F127" s="50">
        <v>0.10785016689331191</v>
      </c>
      <c r="G127" s="58">
        <v>504</v>
      </c>
      <c r="H127" s="50">
        <v>1.2911820464210688E-2</v>
      </c>
      <c r="I127" s="60">
        <v>37613</v>
      </c>
      <c r="J127" s="60">
        <v>619</v>
      </c>
      <c r="K127" s="60">
        <v>802</v>
      </c>
      <c r="L127" s="57">
        <v>39034</v>
      </c>
    </row>
    <row r="128" spans="1:13" ht="15.9" customHeight="1" x14ac:dyDescent="0.25">
      <c r="A128" s="56">
        <v>1998</v>
      </c>
      <c r="B128" s="25">
        <v>4496</v>
      </c>
      <c r="C128" s="24">
        <v>0</v>
      </c>
      <c r="D128" s="24">
        <v>314</v>
      </c>
      <c r="E128" s="25">
        <v>4810</v>
      </c>
      <c r="F128" s="50">
        <v>0.12322590562074089</v>
      </c>
      <c r="G128" s="58">
        <v>418</v>
      </c>
      <c r="H128" s="50">
        <v>1.2261300636531636E-2</v>
      </c>
      <c r="I128" s="53">
        <f>G128+B128+G53+B53</f>
        <v>33118</v>
      </c>
      <c r="J128" s="25">
        <f>C128+C53</f>
        <v>309</v>
      </c>
      <c r="K128" s="60">
        <v>1625</v>
      </c>
      <c r="L128" s="57">
        <v>34091</v>
      </c>
    </row>
    <row r="129" spans="1:12" ht="15.9" customHeight="1" x14ac:dyDescent="0.25">
      <c r="A129" s="59">
        <v>1999</v>
      </c>
      <c r="B129" s="25">
        <v>3535</v>
      </c>
      <c r="C129" s="24">
        <v>0</v>
      </c>
      <c r="D129" s="24">
        <v>1331</v>
      </c>
      <c r="E129" s="25">
        <v>4866</v>
      </c>
      <c r="F129" s="50">
        <v>0.14273561937168167</v>
      </c>
      <c r="G129" s="58">
        <v>427</v>
      </c>
      <c r="H129" s="50">
        <v>1.3125537931882455E-2</v>
      </c>
      <c r="I129" s="53">
        <f>G129+B129+G54+B54</f>
        <v>31145</v>
      </c>
      <c r="J129" s="25">
        <f>C129+C54</f>
        <v>281</v>
      </c>
      <c r="K129" s="60">
        <v>1240</v>
      </c>
      <c r="L129" s="57">
        <v>32532</v>
      </c>
    </row>
    <row r="130" spans="1:12" ht="12" customHeight="1" x14ac:dyDescent="0.25">
      <c r="A130" s="59"/>
      <c r="B130" s="25"/>
      <c r="C130" s="24"/>
      <c r="D130" s="24"/>
      <c r="E130" s="25"/>
      <c r="F130" s="50"/>
      <c r="G130" s="58"/>
      <c r="H130" s="50"/>
      <c r="I130" s="53"/>
      <c r="J130" s="25"/>
      <c r="K130" s="60"/>
      <c r="L130" s="57"/>
    </row>
    <row r="131" spans="1:12" ht="15.9" customHeight="1" x14ac:dyDescent="0.25">
      <c r="A131" s="56">
        <v>2000</v>
      </c>
      <c r="B131" s="25">
        <v>2797</v>
      </c>
      <c r="C131" s="240">
        <v>1055</v>
      </c>
      <c r="D131" s="24">
        <v>0</v>
      </c>
      <c r="E131" s="25">
        <f t="shared" ref="E131:E138" si="4">B131+C131</f>
        <v>3852</v>
      </c>
      <c r="F131" s="50">
        <v>0.13515922783720644</v>
      </c>
      <c r="G131" s="58">
        <v>239</v>
      </c>
      <c r="H131" s="50">
        <v>7.3579213102641459E-3</v>
      </c>
      <c r="I131" s="53">
        <f t="shared" ref="I131:I140" si="5">G131+B131+G56+B56</f>
        <v>30718</v>
      </c>
      <c r="J131" s="25">
        <f t="shared" ref="J131:J140" si="6">C131+C56</f>
        <v>1266</v>
      </c>
      <c r="K131" s="60">
        <v>1291</v>
      </c>
      <c r="L131" s="57">
        <f t="shared" ref="L131:L148" si="7">SUM(I131:K131)</f>
        <v>33275</v>
      </c>
    </row>
    <row r="132" spans="1:12" ht="15.9" customHeight="1" x14ac:dyDescent="0.25">
      <c r="A132" s="59">
        <v>2001</v>
      </c>
      <c r="B132" s="25">
        <v>2694</v>
      </c>
      <c r="C132" s="240">
        <v>1067</v>
      </c>
      <c r="D132" s="24">
        <v>0</v>
      </c>
      <c r="E132" s="25">
        <f t="shared" si="4"/>
        <v>3761</v>
      </c>
      <c r="F132" s="50">
        <v>0.12520780740102211</v>
      </c>
      <c r="G132" s="58">
        <f>258+43</f>
        <v>301</v>
      </c>
      <c r="H132" s="50">
        <f t="shared" ref="H132:H150" si="8">G132/L132</f>
        <v>9.4015492253873064E-3</v>
      </c>
      <c r="I132" s="53">
        <f t="shared" si="5"/>
        <v>30414</v>
      </c>
      <c r="J132" s="25">
        <f t="shared" si="6"/>
        <v>1303</v>
      </c>
      <c r="K132" s="60">
        <v>299</v>
      </c>
      <c r="L132" s="57">
        <f t="shared" si="7"/>
        <v>32016</v>
      </c>
    </row>
    <row r="133" spans="1:12" ht="15.9" customHeight="1" x14ac:dyDescent="0.25">
      <c r="A133" s="56">
        <v>2002</v>
      </c>
      <c r="B133" s="25">
        <v>2530</v>
      </c>
      <c r="C133" s="240">
        <v>1007</v>
      </c>
      <c r="D133" s="24">
        <v>0</v>
      </c>
      <c r="E133" s="25">
        <f t="shared" si="4"/>
        <v>3537</v>
      </c>
      <c r="F133" s="63">
        <f t="shared" ref="F133:F150" si="9">E133/L133</f>
        <v>0.10382481580415065</v>
      </c>
      <c r="G133" s="100">
        <f>256+47</f>
        <v>303</v>
      </c>
      <c r="H133" s="50">
        <f t="shared" si="8"/>
        <v>8.8942378254615907E-3</v>
      </c>
      <c r="I133" s="53">
        <f t="shared" si="5"/>
        <v>32506</v>
      </c>
      <c r="J133" s="25">
        <f t="shared" si="6"/>
        <v>1244</v>
      </c>
      <c r="K133" s="2">
        <v>317</v>
      </c>
      <c r="L133" s="57">
        <f t="shared" si="7"/>
        <v>34067</v>
      </c>
    </row>
    <row r="134" spans="1:12" ht="15.9" customHeight="1" x14ac:dyDescent="0.25">
      <c r="A134" s="56">
        <v>2003</v>
      </c>
      <c r="B134" s="25">
        <v>2520</v>
      </c>
      <c r="C134" s="240">
        <v>993</v>
      </c>
      <c r="D134" s="2">
        <v>0</v>
      </c>
      <c r="E134" s="25">
        <f t="shared" si="4"/>
        <v>3513</v>
      </c>
      <c r="F134" s="63">
        <f t="shared" si="9"/>
        <v>0.1094222083787572</v>
      </c>
      <c r="G134" s="100">
        <f>236+34</f>
        <v>270</v>
      </c>
      <c r="H134" s="50">
        <f t="shared" si="8"/>
        <v>8.4099049992213057E-3</v>
      </c>
      <c r="I134" s="53">
        <f t="shared" si="5"/>
        <v>30601</v>
      </c>
      <c r="J134" s="25">
        <f t="shared" si="6"/>
        <v>1207</v>
      </c>
      <c r="K134" s="2">
        <v>297</v>
      </c>
      <c r="L134" s="57">
        <f t="shared" si="7"/>
        <v>32105</v>
      </c>
    </row>
    <row r="135" spans="1:12" ht="15.9" customHeight="1" x14ac:dyDescent="0.25">
      <c r="A135" s="56">
        <v>2004</v>
      </c>
      <c r="B135" s="49">
        <v>2381</v>
      </c>
      <c r="C135" s="240">
        <v>964</v>
      </c>
      <c r="D135" s="2">
        <v>0</v>
      </c>
      <c r="E135" s="25">
        <f t="shared" si="4"/>
        <v>3345</v>
      </c>
      <c r="F135" s="63">
        <f t="shared" si="9"/>
        <v>0.10842084791909763</v>
      </c>
      <c r="G135" s="100">
        <f>225+42</f>
        <v>267</v>
      </c>
      <c r="H135" s="50">
        <f t="shared" si="8"/>
        <v>8.6542201478024116E-3</v>
      </c>
      <c r="I135" s="53">
        <f t="shared" si="5"/>
        <v>29395</v>
      </c>
      <c r="J135" s="25">
        <f t="shared" si="6"/>
        <v>1160</v>
      </c>
      <c r="K135" s="2">
        <v>297</v>
      </c>
      <c r="L135" s="57">
        <f t="shared" si="7"/>
        <v>30852</v>
      </c>
    </row>
    <row r="136" spans="1:12" ht="15.75" customHeight="1" x14ac:dyDescent="0.25">
      <c r="A136" s="56">
        <v>2005</v>
      </c>
      <c r="B136" s="49">
        <v>2248</v>
      </c>
      <c r="C136" s="240">
        <v>932</v>
      </c>
      <c r="D136" s="2">
        <v>0</v>
      </c>
      <c r="E136" s="25">
        <f t="shared" si="4"/>
        <v>3180</v>
      </c>
      <c r="F136" s="63">
        <f t="shared" si="9"/>
        <v>0.10042316680351165</v>
      </c>
      <c r="G136" s="100">
        <f>31+212</f>
        <v>243</v>
      </c>
      <c r="H136" s="50">
        <f t="shared" si="8"/>
        <v>7.6738457651740035E-3</v>
      </c>
      <c r="I136" s="53">
        <f t="shared" si="5"/>
        <v>30256</v>
      </c>
      <c r="J136" s="25">
        <f t="shared" si="6"/>
        <v>1113</v>
      </c>
      <c r="K136" s="2">
        <v>297</v>
      </c>
      <c r="L136" s="57">
        <f t="shared" si="7"/>
        <v>31666</v>
      </c>
    </row>
    <row r="137" spans="1:12" ht="15.75" customHeight="1" x14ac:dyDescent="0.25">
      <c r="A137" s="100">
        <v>2006</v>
      </c>
      <c r="B137" s="49">
        <f>2342+40</f>
        <v>2382</v>
      </c>
      <c r="C137" s="240">
        <v>973</v>
      </c>
      <c r="D137" s="24">
        <v>0</v>
      </c>
      <c r="E137" s="25">
        <f t="shared" si="4"/>
        <v>3355</v>
      </c>
      <c r="F137" s="63">
        <f t="shared" si="9"/>
        <v>0.11013722014312914</v>
      </c>
      <c r="G137" s="58">
        <f>37+195</f>
        <v>232</v>
      </c>
      <c r="H137" s="50">
        <f t="shared" si="8"/>
        <v>7.6160462215218959E-3</v>
      </c>
      <c r="I137" s="53">
        <f t="shared" si="5"/>
        <v>29024</v>
      </c>
      <c r="J137" s="25">
        <f t="shared" si="6"/>
        <v>1150</v>
      </c>
      <c r="K137" s="60">
        <f>D137+D62</f>
        <v>288</v>
      </c>
      <c r="L137" s="57">
        <f t="shared" si="7"/>
        <v>30462</v>
      </c>
    </row>
    <row r="138" spans="1:12" ht="15.75" customHeight="1" x14ac:dyDescent="0.25">
      <c r="A138" s="56">
        <v>2007</v>
      </c>
      <c r="B138" s="49">
        <v>2352</v>
      </c>
      <c r="C138" s="240">
        <v>946</v>
      </c>
      <c r="D138" s="24">
        <v>0</v>
      </c>
      <c r="E138" s="25">
        <f t="shared" si="4"/>
        <v>3298</v>
      </c>
      <c r="F138" s="63">
        <f t="shared" si="9"/>
        <v>0.10656929589297832</v>
      </c>
      <c r="G138" s="58">
        <f>205+31</f>
        <v>236</v>
      </c>
      <c r="H138" s="50">
        <f t="shared" si="8"/>
        <v>7.6259411251494488E-3</v>
      </c>
      <c r="I138" s="53">
        <f t="shared" si="5"/>
        <v>29537</v>
      </c>
      <c r="J138" s="25">
        <f t="shared" si="6"/>
        <v>1115</v>
      </c>
      <c r="K138" s="60">
        <f>D138+D63</f>
        <v>295</v>
      </c>
      <c r="L138" s="57">
        <f t="shared" si="7"/>
        <v>30947</v>
      </c>
    </row>
    <row r="139" spans="1:12" ht="15.75" customHeight="1" x14ac:dyDescent="0.25">
      <c r="A139" s="160">
        <v>2008</v>
      </c>
      <c r="B139" s="49">
        <v>2582</v>
      </c>
      <c r="C139" s="240">
        <v>1007</v>
      </c>
      <c r="D139" s="24">
        <v>0</v>
      </c>
      <c r="E139" s="25">
        <v>3590</v>
      </c>
      <c r="F139" s="50">
        <f t="shared" si="9"/>
        <v>0.10587784233344147</v>
      </c>
      <c r="G139" s="58">
        <v>244</v>
      </c>
      <c r="H139" s="50">
        <f t="shared" si="8"/>
        <v>7.1961541864511754E-3</v>
      </c>
      <c r="I139" s="53">
        <f t="shared" si="5"/>
        <v>32382</v>
      </c>
      <c r="J139" s="25">
        <f t="shared" si="6"/>
        <v>1214</v>
      </c>
      <c r="K139" s="60">
        <f>D139+D64</f>
        <v>311</v>
      </c>
      <c r="L139" s="57">
        <f t="shared" si="7"/>
        <v>33907</v>
      </c>
    </row>
    <row r="140" spans="1:12" ht="15.75" customHeight="1" x14ac:dyDescent="0.25">
      <c r="A140" s="2">
        <v>2009</v>
      </c>
      <c r="B140" s="49">
        <v>2676</v>
      </c>
      <c r="C140" s="240">
        <v>1027</v>
      </c>
      <c r="D140" s="24">
        <v>0</v>
      </c>
      <c r="E140" s="25">
        <v>3703</v>
      </c>
      <c r="F140" s="50">
        <f t="shared" si="9"/>
        <v>0.10746727805670836</v>
      </c>
      <c r="G140" s="58">
        <v>235</v>
      </c>
      <c r="H140" s="50">
        <f t="shared" si="8"/>
        <v>6.8200946106741732E-3</v>
      </c>
      <c r="I140" s="53">
        <f t="shared" si="5"/>
        <v>32946</v>
      </c>
      <c r="J140" s="25">
        <f t="shared" si="6"/>
        <v>1197</v>
      </c>
      <c r="K140" s="60">
        <f>D140+D65</f>
        <v>314</v>
      </c>
      <c r="L140" s="57">
        <f t="shared" si="7"/>
        <v>34457</v>
      </c>
    </row>
    <row r="141" spans="1:12" ht="15.75" customHeight="1" x14ac:dyDescent="0.25">
      <c r="A141" s="2"/>
      <c r="B141" s="49"/>
      <c r="C141" s="240"/>
      <c r="D141" s="24"/>
      <c r="E141" s="25"/>
      <c r="F141" s="50"/>
      <c r="G141" s="24"/>
      <c r="H141" s="50"/>
      <c r="I141" s="53"/>
      <c r="J141" s="25"/>
      <c r="K141" s="60"/>
      <c r="L141" s="57"/>
    </row>
    <row r="142" spans="1:12" ht="15.75" customHeight="1" x14ac:dyDescent="0.25">
      <c r="A142" s="2">
        <v>2010</v>
      </c>
      <c r="B142" s="49">
        <v>2562</v>
      </c>
      <c r="C142" s="240">
        <v>1017</v>
      </c>
      <c r="D142" s="24">
        <v>0</v>
      </c>
      <c r="E142" s="25">
        <v>3578</v>
      </c>
      <c r="F142" s="50">
        <f t="shared" si="9"/>
        <v>0.1081293442127531</v>
      </c>
      <c r="G142" s="24">
        <v>231</v>
      </c>
      <c r="H142" s="50">
        <f t="shared" si="8"/>
        <v>6.9809610154125115E-3</v>
      </c>
      <c r="I142" s="53">
        <f t="shared" ref="I142:I151" si="10">G142+B142+G67+B67</f>
        <v>31542</v>
      </c>
      <c r="J142" s="25">
        <f t="shared" ref="J142:J151" si="11">C142+C67</f>
        <v>1211</v>
      </c>
      <c r="K142" s="60">
        <f t="shared" ref="K142:K151" si="12">D142+D67</f>
        <v>337</v>
      </c>
      <c r="L142" s="57">
        <f t="shared" si="7"/>
        <v>33090</v>
      </c>
    </row>
    <row r="143" spans="1:12" ht="15.75" customHeight="1" x14ac:dyDescent="0.25">
      <c r="A143" s="160">
        <v>2011</v>
      </c>
      <c r="B143" s="25">
        <v>2707</v>
      </c>
      <c r="C143" s="240">
        <v>1083</v>
      </c>
      <c r="D143" s="24">
        <v>0</v>
      </c>
      <c r="E143" s="25">
        <v>3790</v>
      </c>
      <c r="F143" s="50">
        <f t="shared" si="9"/>
        <v>0.10855555237304156</v>
      </c>
      <c r="G143" s="58">
        <v>248</v>
      </c>
      <c r="H143" s="50">
        <f t="shared" si="8"/>
        <v>7.1033712370750148E-3</v>
      </c>
      <c r="I143" s="53">
        <f t="shared" si="10"/>
        <v>33296</v>
      </c>
      <c r="J143" s="25">
        <f t="shared" si="11"/>
        <v>1245</v>
      </c>
      <c r="K143" s="60">
        <f t="shared" si="12"/>
        <v>372</v>
      </c>
      <c r="L143" s="57">
        <f t="shared" si="7"/>
        <v>34913</v>
      </c>
    </row>
    <row r="144" spans="1:12" ht="15.75" customHeight="1" x14ac:dyDescent="0.25">
      <c r="A144" s="100">
        <v>2012</v>
      </c>
      <c r="B144" s="49">
        <v>2359</v>
      </c>
      <c r="C144" s="240">
        <v>906</v>
      </c>
      <c r="D144" s="24">
        <v>0</v>
      </c>
      <c r="E144" s="25">
        <v>3265</v>
      </c>
      <c r="F144" s="50">
        <f t="shared" si="9"/>
        <v>0.1072813300913452</v>
      </c>
      <c r="G144" s="24">
        <v>191</v>
      </c>
      <c r="H144" s="50">
        <f t="shared" si="8"/>
        <v>6.2758756653742524E-3</v>
      </c>
      <c r="I144" s="53">
        <f t="shared" si="10"/>
        <v>29100</v>
      </c>
      <c r="J144" s="25">
        <f t="shared" si="11"/>
        <v>1028</v>
      </c>
      <c r="K144" s="60">
        <f t="shared" si="12"/>
        <v>306</v>
      </c>
      <c r="L144" s="57">
        <f t="shared" si="7"/>
        <v>30434</v>
      </c>
    </row>
    <row r="145" spans="1:45" ht="15.75" customHeight="1" x14ac:dyDescent="0.25">
      <c r="A145" s="2">
        <v>2013</v>
      </c>
      <c r="B145" s="49">
        <v>2507</v>
      </c>
      <c r="C145" s="240">
        <v>904</v>
      </c>
      <c r="D145" s="24">
        <v>0</v>
      </c>
      <c r="E145" s="25">
        <v>3411</v>
      </c>
      <c r="F145" s="50">
        <f t="shared" si="9"/>
        <v>0.10220224719101123</v>
      </c>
      <c r="G145" s="58">
        <v>228</v>
      </c>
      <c r="H145" s="50">
        <f t="shared" si="8"/>
        <v>6.831460674157303E-3</v>
      </c>
      <c r="I145" s="53">
        <f t="shared" si="10"/>
        <v>31966</v>
      </c>
      <c r="J145" s="25">
        <f t="shared" si="11"/>
        <v>1043</v>
      </c>
      <c r="K145" s="60">
        <f t="shared" si="12"/>
        <v>366</v>
      </c>
      <c r="L145" s="57">
        <f t="shared" si="7"/>
        <v>33375</v>
      </c>
    </row>
    <row r="146" spans="1:45" ht="15.75" customHeight="1" x14ac:dyDescent="0.25">
      <c r="A146" s="2">
        <v>2014</v>
      </c>
      <c r="B146" s="49">
        <v>2669</v>
      </c>
      <c r="C146" s="240">
        <v>1017</v>
      </c>
      <c r="D146" s="24">
        <v>0</v>
      </c>
      <c r="E146" s="25">
        <v>3687</v>
      </c>
      <c r="F146" s="50">
        <f t="shared" si="9"/>
        <v>0.10600310505433845</v>
      </c>
      <c r="G146" s="24">
        <v>236</v>
      </c>
      <c r="H146" s="50">
        <f t="shared" si="8"/>
        <v>6.7851187395779429E-3</v>
      </c>
      <c r="I146" s="53">
        <f t="shared" si="10"/>
        <v>33269</v>
      </c>
      <c r="J146" s="25">
        <f t="shared" si="11"/>
        <v>1147</v>
      </c>
      <c r="K146" s="60">
        <f t="shared" si="12"/>
        <v>366</v>
      </c>
      <c r="L146" s="57">
        <f t="shared" si="7"/>
        <v>34782</v>
      </c>
    </row>
    <row r="147" spans="1:45" ht="15.75" customHeight="1" x14ac:dyDescent="0.25">
      <c r="A147" s="56">
        <v>2015</v>
      </c>
      <c r="B147" s="49">
        <v>2319</v>
      </c>
      <c r="C147" s="240">
        <v>929</v>
      </c>
      <c r="D147" s="24">
        <v>0</v>
      </c>
      <c r="E147" s="25">
        <v>3248</v>
      </c>
      <c r="F147" s="50">
        <f t="shared" si="9"/>
        <v>0.10513368291577653</v>
      </c>
      <c r="G147" s="58">
        <v>202</v>
      </c>
      <c r="H147" s="50">
        <f t="shared" si="8"/>
        <v>6.538486437495954E-3</v>
      </c>
      <c r="I147" s="53">
        <f t="shared" si="10"/>
        <v>29490</v>
      </c>
      <c r="J147" s="25">
        <f t="shared" si="11"/>
        <v>1082</v>
      </c>
      <c r="K147" s="60">
        <f t="shared" si="12"/>
        <v>322</v>
      </c>
      <c r="L147" s="57">
        <f t="shared" si="7"/>
        <v>30894</v>
      </c>
    </row>
    <row r="148" spans="1:45" ht="15.75" customHeight="1" x14ac:dyDescent="0.25">
      <c r="A148" s="2">
        <v>2016</v>
      </c>
      <c r="B148" s="49">
        <v>2608</v>
      </c>
      <c r="C148" s="240">
        <v>925</v>
      </c>
      <c r="D148" s="24">
        <v>0</v>
      </c>
      <c r="E148" s="25">
        <v>3533</v>
      </c>
      <c r="F148" s="50">
        <f t="shared" si="9"/>
        <v>0.11180379746835443</v>
      </c>
      <c r="G148" s="58">
        <v>206</v>
      </c>
      <c r="H148" s="50">
        <f t="shared" si="8"/>
        <v>6.5189873417721518E-3</v>
      </c>
      <c r="I148" s="53">
        <f t="shared" si="10"/>
        <v>30204</v>
      </c>
      <c r="J148" s="25">
        <f t="shared" si="11"/>
        <v>1072</v>
      </c>
      <c r="K148" s="60">
        <f t="shared" si="12"/>
        <v>324</v>
      </c>
      <c r="L148" s="57">
        <f t="shared" si="7"/>
        <v>31600</v>
      </c>
    </row>
    <row r="149" spans="1:45" ht="15.75" customHeight="1" x14ac:dyDescent="0.25">
      <c r="A149" s="100">
        <v>2017</v>
      </c>
      <c r="B149" s="49">
        <v>2684</v>
      </c>
      <c r="C149" s="240">
        <v>1359</v>
      </c>
      <c r="D149" s="24">
        <v>0</v>
      </c>
      <c r="E149" s="25">
        <v>4043</v>
      </c>
      <c r="F149" s="50">
        <f t="shared" si="9"/>
        <v>0.11304980007270084</v>
      </c>
      <c r="G149" s="24">
        <v>230</v>
      </c>
      <c r="H149" s="50">
        <f t="shared" si="8"/>
        <v>6.4312278052736068E-3</v>
      </c>
      <c r="I149" s="53">
        <f t="shared" si="10"/>
        <v>34109</v>
      </c>
      <c r="J149" s="25">
        <f t="shared" si="11"/>
        <v>1511</v>
      </c>
      <c r="K149" s="60">
        <f t="shared" si="12"/>
        <v>373</v>
      </c>
      <c r="L149" s="57">
        <v>35763</v>
      </c>
    </row>
    <row r="150" spans="1:45" ht="15.75" customHeight="1" x14ac:dyDescent="0.25">
      <c r="A150" s="100">
        <v>2018</v>
      </c>
      <c r="B150" s="49">
        <v>2748</v>
      </c>
      <c r="C150" s="240">
        <v>1414</v>
      </c>
      <c r="D150" s="24">
        <v>0</v>
      </c>
      <c r="E150" s="25">
        <v>4161</v>
      </c>
      <c r="F150" s="50">
        <f t="shared" si="9"/>
        <v>0.11634929955540643</v>
      </c>
      <c r="G150" s="58">
        <f>216</f>
        <v>216</v>
      </c>
      <c r="H150" s="50">
        <f t="shared" si="8"/>
        <v>6.039761764952605E-3</v>
      </c>
      <c r="I150" s="53">
        <f t="shared" si="10"/>
        <v>35271</v>
      </c>
      <c r="J150" s="25">
        <f t="shared" si="11"/>
        <v>1585</v>
      </c>
      <c r="K150" s="60">
        <f t="shared" si="12"/>
        <v>394</v>
      </c>
      <c r="L150" s="57">
        <v>35763</v>
      </c>
    </row>
    <row r="151" spans="1:45" ht="15.75" customHeight="1" x14ac:dyDescent="0.25">
      <c r="A151" s="2">
        <v>2019</v>
      </c>
      <c r="B151" s="49">
        <v>2935</v>
      </c>
      <c r="C151" s="240">
        <v>1544</v>
      </c>
      <c r="D151" s="24">
        <v>0</v>
      </c>
      <c r="E151" s="25">
        <v>4479</v>
      </c>
      <c r="F151" s="50">
        <f>E151/40028</f>
        <v>0.11189667232936944</v>
      </c>
      <c r="G151" s="24">
        <v>264</v>
      </c>
      <c r="H151" s="50">
        <f>G151/40028</f>
        <v>6.5953832317377833E-3</v>
      </c>
      <c r="I151" s="53">
        <f t="shared" si="10"/>
        <v>38155</v>
      </c>
      <c r="J151" s="25">
        <f t="shared" si="11"/>
        <v>1695</v>
      </c>
      <c r="K151" s="60">
        <f t="shared" si="12"/>
        <v>178</v>
      </c>
      <c r="L151" s="57">
        <f>I151+J151+K151</f>
        <v>40028</v>
      </c>
    </row>
    <row r="152" spans="1:45" ht="15.75" customHeight="1" x14ac:dyDescent="0.25">
      <c r="A152" s="2"/>
      <c r="B152" s="49"/>
      <c r="C152" s="240"/>
      <c r="D152" s="24"/>
      <c r="E152" s="25"/>
      <c r="F152" s="50"/>
      <c r="G152" s="24"/>
      <c r="H152" s="63"/>
      <c r="I152" s="53"/>
      <c r="J152" s="25"/>
      <c r="K152" s="60"/>
      <c r="L152" s="57"/>
    </row>
    <row r="153" spans="1:45" ht="15.75" customHeight="1" x14ac:dyDescent="0.25">
      <c r="A153" s="2">
        <v>2020</v>
      </c>
      <c r="B153" s="49">
        <v>2609</v>
      </c>
      <c r="C153" s="240">
        <v>1380</v>
      </c>
      <c r="D153" s="24">
        <v>0</v>
      </c>
      <c r="E153" s="25">
        <v>3989</v>
      </c>
      <c r="F153" s="50">
        <f>E153/40003</f>
        <v>9.9717521185911054E-2</v>
      </c>
      <c r="G153" s="24">
        <f>239+22</f>
        <v>261</v>
      </c>
      <c r="H153" s="63">
        <f>G153/40028</f>
        <v>6.520435695013491E-3</v>
      </c>
      <c r="I153" s="53">
        <f>G153+B153+G77+B77</f>
        <v>34214</v>
      </c>
      <c r="J153" s="25">
        <f t="shared" ref="J153:K156" si="13">C153+C77</f>
        <v>1501</v>
      </c>
      <c r="K153" s="60">
        <f t="shared" si="13"/>
        <v>348</v>
      </c>
      <c r="L153" s="57">
        <f>I153+J153+K153</f>
        <v>36063</v>
      </c>
    </row>
    <row r="154" spans="1:45" ht="15.75" customHeight="1" x14ac:dyDescent="0.25">
      <c r="A154" s="2">
        <v>2021</v>
      </c>
      <c r="B154" s="49">
        <v>2670</v>
      </c>
      <c r="C154" s="241">
        <v>1738</v>
      </c>
      <c r="D154" s="24">
        <v>0</v>
      </c>
      <c r="E154" s="25">
        <v>4068</v>
      </c>
      <c r="F154" s="50">
        <f>E154/36476</f>
        <v>0.11152538655554337</v>
      </c>
      <c r="G154" s="24">
        <f>224+21</f>
        <v>245</v>
      </c>
      <c r="H154" s="63">
        <f>G154/36476</f>
        <v>6.7167452571553895E-3</v>
      </c>
      <c r="I154" s="53">
        <f>G154+B154+G78+B78</f>
        <v>34227</v>
      </c>
      <c r="J154" s="25">
        <f t="shared" si="13"/>
        <v>1873</v>
      </c>
      <c r="K154" s="60">
        <f t="shared" si="13"/>
        <v>376</v>
      </c>
      <c r="L154" s="57">
        <f>I154+J154+K154</f>
        <v>36476</v>
      </c>
    </row>
    <row r="155" spans="1:45" ht="15.75" customHeight="1" x14ac:dyDescent="0.25">
      <c r="A155" s="2">
        <v>2022</v>
      </c>
      <c r="B155" s="49">
        <v>2418</v>
      </c>
      <c r="C155" s="241">
        <v>1889</v>
      </c>
      <c r="D155" s="24">
        <v>0</v>
      </c>
      <c r="E155" s="25">
        <f>B155+C155</f>
        <v>4307</v>
      </c>
      <c r="F155" s="50">
        <f>E155/$L$155</f>
        <v>0.10761043373975615</v>
      </c>
      <c r="G155" s="24">
        <f>126+23</f>
        <v>149</v>
      </c>
      <c r="H155" s="50">
        <f>G155/$L$155</f>
        <v>3.7227663401958825E-3</v>
      </c>
      <c r="I155" s="53">
        <f>G155+B155+G79+B79</f>
        <v>37532</v>
      </c>
      <c r="J155" s="25">
        <f t="shared" si="13"/>
        <v>2052</v>
      </c>
      <c r="K155" s="60">
        <f t="shared" si="13"/>
        <v>440</v>
      </c>
      <c r="L155" s="57">
        <f>I155+J155+K155</f>
        <v>40024</v>
      </c>
    </row>
    <row r="156" spans="1:45" ht="15.75" customHeight="1" x14ac:dyDescent="0.25">
      <c r="A156" s="222">
        <v>2023</v>
      </c>
      <c r="B156" s="215">
        <v>2194</v>
      </c>
      <c r="C156" s="242">
        <v>1745</v>
      </c>
      <c r="D156" s="62">
        <v>0</v>
      </c>
      <c r="E156" s="61">
        <f>B156+C156</f>
        <v>3939</v>
      </c>
      <c r="F156" s="216">
        <f>E156/$L$155</f>
        <v>9.8415950429742161E-2</v>
      </c>
      <c r="G156" s="257">
        <f>232+22</f>
        <v>254</v>
      </c>
      <c r="H156" s="216">
        <f>G156/$L$155</f>
        <v>6.3461922846292226E-3</v>
      </c>
      <c r="I156" s="218">
        <f>G156+B156+G80+B80</f>
        <v>35443</v>
      </c>
      <c r="J156" s="61">
        <f t="shared" si="13"/>
        <v>1902</v>
      </c>
      <c r="K156" s="209">
        <f t="shared" si="13"/>
        <v>393</v>
      </c>
      <c r="L156" s="210">
        <f>I156+J156+K156</f>
        <v>37738</v>
      </c>
    </row>
    <row r="157" spans="1:45" ht="14.25" customHeight="1" x14ac:dyDescent="0.25">
      <c r="A157" s="112" t="s">
        <v>6</v>
      </c>
      <c r="B157" s="113" t="s">
        <v>24</v>
      </c>
      <c r="C157" s="24"/>
      <c r="D157" s="24"/>
      <c r="E157" s="25"/>
      <c r="F157" s="110"/>
      <c r="G157" s="24"/>
      <c r="H157" s="110"/>
      <c r="I157" s="60"/>
      <c r="J157" s="25"/>
      <c r="K157" s="25"/>
      <c r="L157" s="25"/>
    </row>
    <row r="158" spans="1:45" ht="14.25" customHeight="1" x14ac:dyDescent="0.25">
      <c r="A158" s="112"/>
      <c r="B158" s="113"/>
      <c r="C158" s="24"/>
      <c r="D158" s="24"/>
      <c r="E158" s="25"/>
      <c r="F158" s="110"/>
      <c r="G158" s="24"/>
      <c r="H158" s="110"/>
      <c r="I158" s="60"/>
      <c r="J158" s="25"/>
      <c r="K158" s="25"/>
      <c r="L158" s="25"/>
    </row>
    <row r="159" spans="1:45" ht="14.25" customHeight="1" x14ac:dyDescent="0.25">
      <c r="A159" s="138" t="s">
        <v>7</v>
      </c>
      <c r="B159" s="114" t="s">
        <v>7</v>
      </c>
    </row>
    <row r="160" spans="1:45" s="12" customFormat="1" ht="16.2" customHeight="1" x14ac:dyDescent="0.25">
      <c r="A160" s="115" t="s">
        <v>53</v>
      </c>
      <c r="B160" s="104"/>
      <c r="M160"/>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1:45" s="104" customFormat="1" ht="8.25" customHeight="1" x14ac:dyDescent="0.25">
      <c r="A161" s="113"/>
      <c r="M161"/>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row>
    <row r="162" spans="1:45" s="104" customFormat="1" ht="14.25" customHeight="1" x14ac:dyDescent="0.25">
      <c r="A162" s="123">
        <v>1</v>
      </c>
      <c r="B162" s="113" t="s">
        <v>71</v>
      </c>
      <c r="M162"/>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row>
    <row r="163" spans="1:45" s="104" customFormat="1" ht="8.25" customHeight="1" x14ac:dyDescent="0.25">
      <c r="A163" s="124"/>
      <c r="M16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row>
    <row r="164" spans="1:45" s="104" customFormat="1" ht="13.5" customHeight="1" x14ac:dyDescent="0.25">
      <c r="A164" s="123">
        <v>2</v>
      </c>
      <c r="B164" s="330" t="s">
        <v>175</v>
      </c>
      <c r="C164" s="330"/>
      <c r="D164" s="330"/>
      <c r="E164" s="330"/>
      <c r="F164" s="330"/>
      <c r="G164" s="330"/>
      <c r="H164" s="330"/>
      <c r="I164" s="330"/>
      <c r="M164"/>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row>
    <row r="165" spans="1:45" s="104" customFormat="1" ht="8.25" customHeight="1" x14ac:dyDescent="0.25">
      <c r="A165" s="124"/>
      <c r="M165"/>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row>
    <row r="166" spans="1:45" s="104" customFormat="1" ht="12.75" customHeight="1" x14ac:dyDescent="0.25">
      <c r="A166" s="125"/>
      <c r="B166" s="319" t="s">
        <v>114</v>
      </c>
      <c r="C166" s="300"/>
      <c r="D166" s="300"/>
      <c r="E166" s="300"/>
      <c r="F166" s="300"/>
      <c r="G166" s="300"/>
      <c r="H166" s="300"/>
      <c r="I166" s="300"/>
      <c r="M166"/>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row>
    <row r="167" spans="1:45" s="104" customFormat="1" ht="8.25" customHeight="1" x14ac:dyDescent="0.25">
      <c r="A167" s="125"/>
      <c r="B167" s="105"/>
      <c r="C167" s="105"/>
      <c r="D167" s="105"/>
      <c r="E167" s="105"/>
      <c r="F167" s="105"/>
      <c r="G167" s="105"/>
      <c r="M167"/>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row>
    <row r="168" spans="1:45" s="104" customFormat="1" x14ac:dyDescent="0.25">
      <c r="A168" s="125"/>
      <c r="B168" s="319" t="s">
        <v>59</v>
      </c>
      <c r="C168" s="319"/>
      <c r="D168" s="319"/>
      <c r="E168" s="319"/>
      <c r="F168" s="319"/>
      <c r="G168" s="319"/>
      <c r="H168" s="319"/>
      <c r="I168" s="319"/>
      <c r="M168"/>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row>
    <row r="169" spans="1:45" s="104" customFormat="1" ht="8.25" customHeight="1" x14ac:dyDescent="0.25">
      <c r="A169" s="125"/>
      <c r="B169" s="105"/>
      <c r="C169" s="105"/>
      <c r="D169" s="105"/>
      <c r="E169" s="105"/>
      <c r="F169" s="105"/>
      <c r="G169" s="105"/>
      <c r="M169"/>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row>
    <row r="170" spans="1:45" s="104" customFormat="1" ht="25.5" customHeight="1" x14ac:dyDescent="0.25">
      <c r="A170" s="123"/>
      <c r="B170" s="300" t="s">
        <v>133</v>
      </c>
      <c r="C170" s="321"/>
      <c r="D170" s="321"/>
      <c r="E170" s="321"/>
      <c r="F170" s="321"/>
      <c r="G170" s="321"/>
      <c r="H170" s="321"/>
      <c r="I170" s="321"/>
      <c r="J170" s="321"/>
      <c r="K170" s="321"/>
      <c r="L170" s="321"/>
      <c r="M170"/>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row>
    <row r="171" spans="1:45" s="104" customFormat="1" ht="8.25" customHeight="1" x14ac:dyDescent="0.25">
      <c r="A171" s="125"/>
      <c r="B171" s="105"/>
      <c r="C171" s="105"/>
      <c r="D171" s="105"/>
      <c r="E171" s="105"/>
      <c r="F171" s="105"/>
      <c r="G171" s="105"/>
      <c r="M171"/>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row>
    <row r="172" spans="1:45" s="104" customFormat="1" ht="39" customHeight="1" x14ac:dyDescent="0.25">
      <c r="A172" s="125"/>
      <c r="B172" s="319" t="s">
        <v>60</v>
      </c>
      <c r="C172" s="319"/>
      <c r="D172" s="319"/>
      <c r="E172" s="319"/>
      <c r="F172" s="319"/>
      <c r="G172" s="319"/>
      <c r="H172" s="319"/>
      <c r="I172" s="319"/>
      <c r="J172" s="319"/>
      <c r="K172" s="319"/>
      <c r="L172" s="319"/>
      <c r="M172"/>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row>
    <row r="173" spans="1:45" s="104" customFormat="1" ht="8.25" customHeight="1" x14ac:dyDescent="0.25">
      <c r="A173" s="125"/>
      <c r="B173" s="105"/>
      <c r="C173" s="105"/>
      <c r="D173" s="105"/>
      <c r="E173" s="105"/>
      <c r="F173" s="105"/>
      <c r="G173" s="105"/>
      <c r="H173" s="105"/>
      <c r="I173" s="105"/>
      <c r="M17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row>
    <row r="174" spans="1:45" s="104" customFormat="1" ht="8.25" customHeight="1" x14ac:dyDescent="0.25">
      <c r="A174" s="125"/>
      <c r="B174" s="105"/>
      <c r="C174" s="105"/>
      <c r="D174" s="105"/>
      <c r="E174" s="105"/>
      <c r="F174" s="105"/>
      <c r="G174" s="105"/>
      <c r="H174" s="105"/>
      <c r="I174" s="105"/>
      <c r="J174" s="105"/>
      <c r="K174" s="105"/>
      <c r="M174"/>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row>
    <row r="175" spans="1:45" s="104" customFormat="1" ht="13.5" customHeight="1" x14ac:dyDescent="0.25">
      <c r="A175" s="135">
        <v>3</v>
      </c>
      <c r="B175" s="330" t="s">
        <v>103</v>
      </c>
      <c r="C175" s="330"/>
      <c r="D175" s="330"/>
      <c r="E175" s="330"/>
      <c r="F175" s="330"/>
      <c r="G175" s="330"/>
      <c r="H175" s="330"/>
      <c r="I175" s="330"/>
      <c r="J175" s="330"/>
      <c r="K175" s="105"/>
      <c r="M175"/>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row>
    <row r="176" spans="1:45" s="104" customFormat="1" ht="8.25" customHeight="1" x14ac:dyDescent="0.25">
      <c r="A176" s="125"/>
      <c r="B176" s="105"/>
      <c r="C176" s="105"/>
      <c r="D176" s="105"/>
      <c r="E176" s="105"/>
      <c r="F176" s="105"/>
      <c r="G176" s="105"/>
      <c r="H176" s="105"/>
      <c r="I176" s="105"/>
      <c r="J176" s="105"/>
      <c r="K176" s="105"/>
      <c r="M176"/>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row>
    <row r="177" spans="1:45" s="104" customFormat="1" ht="24.75" customHeight="1" x14ac:dyDescent="0.25">
      <c r="B177" s="300" t="s">
        <v>83</v>
      </c>
      <c r="C177" s="321"/>
      <c r="D177" s="321"/>
      <c r="E177" s="321"/>
      <c r="F177" s="321"/>
      <c r="G177" s="321"/>
      <c r="H177" s="321"/>
      <c r="I177" s="321"/>
      <c r="J177" s="321"/>
      <c r="K177" s="321"/>
      <c r="L177" s="321"/>
      <c r="M177"/>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row>
    <row r="178" spans="1:45" s="104" customFormat="1" ht="8.25" customHeight="1" x14ac:dyDescent="0.25">
      <c r="A178" s="125"/>
      <c r="M178"/>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row>
    <row r="179" spans="1:45" s="104" customFormat="1" x14ac:dyDescent="0.25">
      <c r="A179" s="123"/>
      <c r="B179" s="113" t="s">
        <v>72</v>
      </c>
      <c r="M179"/>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row>
    <row r="180" spans="1:45" s="104" customFormat="1" ht="8.25" customHeight="1" x14ac:dyDescent="0.25">
      <c r="A180" s="125"/>
      <c r="M180"/>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row>
    <row r="181" spans="1:45" s="104" customFormat="1" ht="14.25" customHeight="1" x14ac:dyDescent="0.25">
      <c r="A181" s="123"/>
      <c r="B181" s="113" t="s">
        <v>27</v>
      </c>
      <c r="M181"/>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row>
    <row r="182" spans="1:45" s="104" customFormat="1" ht="8.25" customHeight="1" x14ac:dyDescent="0.25">
      <c r="A182" s="125"/>
      <c r="M182"/>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row>
    <row r="183" spans="1:45" s="104" customFormat="1" ht="27.6" customHeight="1" x14ac:dyDescent="0.25">
      <c r="A183" s="123"/>
      <c r="B183" s="319" t="s">
        <v>104</v>
      </c>
      <c r="C183" s="319"/>
      <c r="D183" s="319"/>
      <c r="E183" s="319"/>
      <c r="F183" s="319"/>
      <c r="G183" s="319"/>
      <c r="H183" s="319"/>
      <c r="I183" s="319"/>
      <c r="J183" s="319"/>
      <c r="K183" s="319"/>
      <c r="L183" s="319"/>
      <c r="M18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row>
    <row r="184" spans="1:45" s="104" customFormat="1" ht="8.25" customHeight="1" x14ac:dyDescent="0.25">
      <c r="A184" s="125" t="s">
        <v>7</v>
      </c>
      <c r="B184" s="113"/>
      <c r="C184" s="117"/>
      <c r="D184" s="117"/>
      <c r="E184" s="117"/>
      <c r="F184" s="117"/>
      <c r="G184" s="117"/>
      <c r="M184"/>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row>
    <row r="185" spans="1:45" s="104" customFormat="1" x14ac:dyDescent="0.25">
      <c r="A185" s="137">
        <v>4</v>
      </c>
      <c r="B185" s="178" t="s">
        <v>174</v>
      </c>
      <c r="C185" s="117"/>
      <c r="D185" s="117"/>
      <c r="E185" s="117"/>
      <c r="F185" s="117"/>
      <c r="G185" s="117"/>
      <c r="M185"/>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row>
    <row r="186" spans="1:45" s="104" customFormat="1" ht="8.25" customHeight="1" x14ac:dyDescent="0.25">
      <c r="A186" s="125"/>
      <c r="B186" s="113"/>
      <c r="C186" s="117"/>
      <c r="D186" s="117"/>
      <c r="E186" s="117"/>
      <c r="F186" s="117"/>
      <c r="G186" s="117"/>
      <c r="M186"/>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row>
    <row r="187" spans="1:45" s="104" customFormat="1" ht="42" customHeight="1" x14ac:dyDescent="0.25">
      <c r="B187" s="319" t="s">
        <v>201</v>
      </c>
      <c r="C187" s="320"/>
      <c r="D187" s="320"/>
      <c r="E187" s="320"/>
      <c r="F187" s="320"/>
      <c r="G187" s="320"/>
      <c r="H187" s="320"/>
      <c r="I187" s="320"/>
      <c r="J187" s="320"/>
      <c r="K187" s="320"/>
      <c r="L187" s="320"/>
      <c r="M187"/>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row>
    <row r="188" spans="1:45" s="104" customFormat="1" ht="8.25" customHeight="1" x14ac:dyDescent="0.25">
      <c r="A188" s="123"/>
      <c r="B188" s="118"/>
      <c r="C188" s="118"/>
      <c r="D188" s="118"/>
      <c r="E188" s="118"/>
      <c r="F188" s="118"/>
      <c r="G188" s="118"/>
      <c r="H188" s="118"/>
      <c r="I188" s="118"/>
      <c r="J188" s="118"/>
      <c r="K188" s="118"/>
      <c r="L188" s="118"/>
      <c r="M188"/>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row>
    <row r="189" spans="1:45" s="104" customFormat="1" ht="14.25" customHeight="1" x14ac:dyDescent="0.25">
      <c r="A189" s="123"/>
      <c r="B189" s="319" t="s">
        <v>170</v>
      </c>
      <c r="C189" s="319"/>
      <c r="D189" s="319"/>
      <c r="E189" s="319"/>
      <c r="F189" s="319"/>
      <c r="G189" s="319"/>
      <c r="H189" s="319"/>
      <c r="I189" s="319"/>
      <c r="J189" s="319"/>
      <c r="K189" s="319"/>
      <c r="L189" s="319"/>
      <c r="M189"/>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row>
    <row r="190" spans="1:45" s="104" customFormat="1" ht="14.25" customHeight="1" x14ac:dyDescent="0.25">
      <c r="A190" s="123"/>
      <c r="B190" s="319"/>
      <c r="C190" s="319"/>
      <c r="D190" s="319"/>
      <c r="E190" s="319"/>
      <c r="F190" s="319"/>
      <c r="G190" s="319"/>
      <c r="H190" s="319"/>
      <c r="I190" s="319"/>
      <c r="J190" s="319"/>
      <c r="K190" s="319"/>
      <c r="L190" s="319"/>
      <c r="M190"/>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row>
    <row r="191" spans="1:45" s="104" customFormat="1" ht="8.25" customHeight="1" x14ac:dyDescent="0.25">
      <c r="A191" s="123"/>
      <c r="B191" s="118"/>
      <c r="C191" s="118"/>
      <c r="D191" s="118"/>
      <c r="E191" s="118"/>
      <c r="F191" s="118"/>
      <c r="G191" s="118"/>
      <c r="H191" s="118"/>
      <c r="I191" s="118"/>
      <c r="J191" s="118"/>
      <c r="K191" s="118"/>
      <c r="L191" s="118"/>
      <c r="M191"/>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row>
    <row r="192" spans="1:45" s="104" customFormat="1" ht="14.25" customHeight="1" x14ac:dyDescent="0.25">
      <c r="A192" s="123"/>
      <c r="B192" s="319" t="s">
        <v>118</v>
      </c>
      <c r="C192" s="319"/>
      <c r="D192" s="319"/>
      <c r="E192" s="319"/>
      <c r="F192" s="319"/>
      <c r="G192" s="319"/>
      <c r="H192" s="319"/>
      <c r="I192" s="319"/>
      <c r="J192" s="319"/>
      <c r="K192" s="319"/>
      <c r="L192" s="319"/>
      <c r="M192"/>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row>
    <row r="193" spans="1:45" s="104" customFormat="1" ht="23.4" customHeight="1" x14ac:dyDescent="0.25">
      <c r="A193" s="123"/>
      <c r="B193" s="319"/>
      <c r="C193" s="319"/>
      <c r="D193" s="319"/>
      <c r="E193" s="319"/>
      <c r="F193" s="319"/>
      <c r="G193" s="319"/>
      <c r="H193" s="319"/>
      <c r="I193" s="319"/>
      <c r="J193" s="319"/>
      <c r="K193" s="319"/>
      <c r="L193" s="319"/>
      <c r="M19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row>
    <row r="194" spans="1:45" s="104" customFormat="1" ht="8.25" customHeight="1" x14ac:dyDescent="0.25">
      <c r="A194" s="123"/>
      <c r="B194" s="319"/>
      <c r="C194" s="319"/>
      <c r="D194" s="319"/>
      <c r="E194" s="319"/>
      <c r="F194" s="319"/>
      <c r="G194" s="319"/>
      <c r="H194" s="319"/>
      <c r="I194" s="319"/>
      <c r="J194" s="319"/>
      <c r="K194" s="319"/>
      <c r="L194" s="319"/>
      <c r="M194"/>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row>
    <row r="195" spans="1:45" s="104" customFormat="1" x14ac:dyDescent="0.25">
      <c r="A195" s="123">
        <v>5</v>
      </c>
      <c r="B195" s="113" t="s">
        <v>146</v>
      </c>
      <c r="M195"/>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row>
    <row r="196" spans="1:45" s="104" customFormat="1" ht="8.25" customHeight="1" x14ac:dyDescent="0.25">
      <c r="A196" s="119"/>
      <c r="M196"/>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row>
    <row r="197" spans="1:45" s="104" customFormat="1" x14ac:dyDescent="0.25">
      <c r="A197" s="123"/>
      <c r="B197" s="113" t="s">
        <v>28</v>
      </c>
      <c r="D197" s="276" t="s">
        <v>149</v>
      </c>
      <c r="E197" s="276"/>
      <c r="F197" s="276"/>
      <c r="G197" s="276"/>
      <c r="H197" s="276"/>
      <c r="I197" s="276"/>
      <c r="J197" s="276"/>
      <c r="K197" s="276"/>
      <c r="M197"/>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row>
    <row r="198" spans="1:45" s="104" customFormat="1" ht="36" customHeight="1" x14ac:dyDescent="0.25">
      <c r="A198" s="116"/>
      <c r="B198" s="113"/>
      <c r="C198" s="113"/>
      <c r="D198" s="276"/>
      <c r="E198" s="276"/>
      <c r="F198" s="276"/>
      <c r="G198" s="276"/>
      <c r="H198" s="276"/>
      <c r="I198" s="276"/>
      <c r="J198" s="276"/>
      <c r="K198" s="276"/>
      <c r="M198"/>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row>
    <row r="199" spans="1:45" s="104" customFormat="1" ht="8.25" customHeight="1" x14ac:dyDescent="0.25">
      <c r="A199" s="116"/>
      <c r="B199" s="113"/>
      <c r="C199" s="113"/>
      <c r="D199" s="120"/>
      <c r="E199" s="120"/>
      <c r="F199" s="120"/>
      <c r="G199" s="120"/>
      <c r="H199" s="120"/>
      <c r="M199"/>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row>
    <row r="200" spans="1:45" s="104" customFormat="1" ht="63.6" customHeight="1" x14ac:dyDescent="0.25">
      <c r="A200" s="125"/>
      <c r="B200" s="113" t="s">
        <v>96</v>
      </c>
      <c r="C200" s="117"/>
      <c r="D200" s="276" t="s">
        <v>150</v>
      </c>
      <c r="E200" s="276"/>
      <c r="F200" s="276"/>
      <c r="G200" s="276"/>
      <c r="H200" s="276"/>
      <c r="I200" s="276"/>
      <c r="J200" s="276"/>
      <c r="K200" s="276"/>
      <c r="M200"/>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row>
    <row r="201" spans="1:45" s="104" customFormat="1" ht="8.25" customHeight="1" x14ac:dyDescent="0.25">
      <c r="A201" s="125"/>
      <c r="B201" s="117"/>
      <c r="C201" s="117"/>
      <c r="D201" s="120" t="s">
        <v>7</v>
      </c>
      <c r="E201" s="120"/>
      <c r="F201" s="120"/>
      <c r="G201" s="120"/>
      <c r="H201" s="120"/>
      <c r="M201"/>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row>
    <row r="202" spans="1:45" s="104" customFormat="1" ht="59.7" customHeight="1" x14ac:dyDescent="0.25">
      <c r="A202" s="125"/>
      <c r="B202" s="319" t="s">
        <v>116</v>
      </c>
      <c r="C202" s="319"/>
      <c r="D202" s="319"/>
      <c r="E202" s="319"/>
      <c r="F202" s="319"/>
      <c r="G202" s="319"/>
      <c r="H202" s="319"/>
      <c r="I202" s="319"/>
      <c r="J202" s="319"/>
      <c r="K202" s="319"/>
      <c r="L202" s="321"/>
      <c r="M202"/>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row>
    <row r="203" spans="1:45" s="104" customFormat="1" ht="8.25" customHeight="1" x14ac:dyDescent="0.25">
      <c r="A203" s="126"/>
      <c r="B203" s="105"/>
      <c r="C203" s="105"/>
      <c r="D203" s="105"/>
      <c r="E203" s="105"/>
      <c r="F203" s="105"/>
      <c r="G203" s="105"/>
      <c r="H203" s="105"/>
      <c r="I203" s="105"/>
      <c r="J203" s="105"/>
      <c r="K203" s="105"/>
      <c r="M20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row>
    <row r="204" spans="1:45" s="104" customFormat="1" ht="8.25" customHeight="1" x14ac:dyDescent="0.25">
      <c r="A204" s="127"/>
      <c r="B204" s="121"/>
      <c r="C204" s="121"/>
      <c r="D204" s="121"/>
      <c r="E204" s="121"/>
      <c r="F204" s="121"/>
      <c r="G204" s="121"/>
      <c r="H204" s="121"/>
      <c r="M204"/>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row>
    <row r="205" spans="1:45" s="104" customFormat="1" ht="13.2" customHeight="1" x14ac:dyDescent="0.25">
      <c r="A205" s="123">
        <v>6</v>
      </c>
      <c r="B205" s="319" t="s">
        <v>151</v>
      </c>
      <c r="C205" s="319"/>
      <c r="D205" s="319"/>
      <c r="E205" s="319"/>
      <c r="F205" s="319"/>
      <c r="G205" s="319"/>
      <c r="H205" s="319"/>
      <c r="I205" s="319"/>
      <c r="J205" s="319"/>
      <c r="K205" s="319"/>
      <c r="L205" s="319"/>
      <c r="M205"/>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row>
    <row r="206" spans="1:45" s="104" customFormat="1" ht="13.2" customHeight="1" x14ac:dyDescent="0.25">
      <c r="A206" s="123"/>
      <c r="B206" s="319"/>
      <c r="C206" s="319"/>
      <c r="D206" s="319"/>
      <c r="E206" s="319"/>
      <c r="F206" s="319"/>
      <c r="G206" s="319"/>
      <c r="H206" s="319"/>
      <c r="I206" s="319"/>
      <c r="J206" s="319"/>
      <c r="K206" s="319"/>
      <c r="L206" s="319"/>
      <c r="M206"/>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row>
    <row r="207" spans="1:45" s="104" customFormat="1" ht="8.25" customHeight="1" x14ac:dyDescent="0.25">
      <c r="A207" s="113"/>
      <c r="M207"/>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row>
    <row r="208" spans="1:45" s="104" customFormat="1" ht="25.5" customHeight="1" x14ac:dyDescent="0.25">
      <c r="A208" s="136" t="s">
        <v>84</v>
      </c>
      <c r="B208" s="319" t="s">
        <v>119</v>
      </c>
      <c r="C208" s="321"/>
      <c r="D208" s="321"/>
      <c r="E208" s="321"/>
      <c r="F208" s="321"/>
      <c r="G208" s="321"/>
      <c r="H208" s="321"/>
      <c r="I208" s="321"/>
      <c r="J208" s="321"/>
      <c r="K208" s="321"/>
      <c r="L208" s="321"/>
      <c r="M208"/>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row>
    <row r="209" spans="1:45" s="104" customFormat="1" ht="8.25" customHeight="1" x14ac:dyDescent="0.25">
      <c r="A209" s="117"/>
      <c r="M209"/>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row>
    <row r="210" spans="1:45" s="104" customFormat="1" ht="17.399999999999999" customHeight="1" x14ac:dyDescent="0.25">
      <c r="B210" s="300" t="s">
        <v>117</v>
      </c>
      <c r="C210" s="321"/>
      <c r="D210" s="321"/>
      <c r="E210" s="321"/>
      <c r="F210" s="321"/>
      <c r="G210" s="321"/>
      <c r="H210" s="321"/>
      <c r="I210" s="321"/>
      <c r="J210" s="321"/>
      <c r="K210" s="321"/>
      <c r="L210" s="321"/>
      <c r="M210"/>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row>
    <row r="211" spans="1:45" s="104" customFormat="1" ht="8.25" customHeight="1" x14ac:dyDescent="0.25">
      <c r="A211" s="114"/>
      <c r="M211"/>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row>
    <row r="212" spans="1:45" s="113" customFormat="1" ht="27" customHeight="1" x14ac:dyDescent="0.25">
      <c r="B212" s="300" t="s">
        <v>120</v>
      </c>
      <c r="C212" s="321"/>
      <c r="D212" s="321"/>
      <c r="E212" s="321"/>
      <c r="F212" s="321"/>
      <c r="G212" s="321"/>
      <c r="H212" s="321"/>
      <c r="I212" s="321"/>
      <c r="J212" s="321"/>
      <c r="K212" s="321"/>
      <c r="L212" s="321"/>
      <c r="M212"/>
    </row>
    <row r="213" spans="1:45" s="104" customFormat="1" ht="8.25" customHeight="1" x14ac:dyDescent="0.25">
      <c r="A213" s="114"/>
      <c r="M2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row>
    <row r="214" spans="1:45" s="104" customFormat="1" ht="25.5" customHeight="1" x14ac:dyDescent="0.25">
      <c r="B214" s="300" t="s">
        <v>112</v>
      </c>
      <c r="C214" s="321"/>
      <c r="D214" s="321"/>
      <c r="E214" s="321"/>
      <c r="F214" s="321"/>
      <c r="G214" s="321"/>
      <c r="H214" s="321"/>
      <c r="I214" s="321"/>
      <c r="J214" s="321"/>
      <c r="K214" s="321"/>
      <c r="L214" s="321"/>
      <c r="M214"/>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row>
    <row r="215" spans="1:45" s="113" customFormat="1" ht="8.25" customHeight="1" x14ac:dyDescent="0.25">
      <c r="A215" s="117"/>
      <c r="M215"/>
    </row>
    <row r="216" spans="1:45" s="115" customFormat="1" ht="8.25" customHeight="1" x14ac:dyDescent="0.25">
      <c r="A216" s="114"/>
      <c r="J216" s="122"/>
      <c r="K216" s="122"/>
      <c r="L216" s="122"/>
      <c r="M216"/>
      <c r="N216" s="114"/>
      <c r="O216" s="114"/>
    </row>
    <row r="217" spans="1:45" s="113" customFormat="1" ht="34.950000000000003" customHeight="1" x14ac:dyDescent="0.25">
      <c r="A217" s="322" t="s">
        <v>198</v>
      </c>
      <c r="B217" s="321"/>
      <c r="C217" s="321"/>
      <c r="D217" s="321"/>
      <c r="E217" s="321"/>
      <c r="F217" s="321"/>
      <c r="G217" s="321"/>
      <c r="H217" s="321"/>
      <c r="I217" s="321"/>
      <c r="J217" s="321"/>
      <c r="K217" s="321"/>
      <c r="L217" s="321"/>
      <c r="M217"/>
    </row>
    <row r="218" spans="1:45" s="43" customFormat="1" x14ac:dyDescent="0.25">
      <c r="A218" s="16"/>
      <c r="M218"/>
    </row>
    <row r="219" spans="1:45" s="43" customFormat="1" x14ac:dyDescent="0.25">
      <c r="A219" s="16"/>
      <c r="M219"/>
    </row>
    <row r="220" spans="1:45" s="43" customFormat="1" x14ac:dyDescent="0.25">
      <c r="A220" s="16"/>
      <c r="M220"/>
    </row>
    <row r="221" spans="1:45" s="43" customFormat="1" x14ac:dyDescent="0.25">
      <c r="A221" s="16"/>
      <c r="M221"/>
    </row>
    <row r="222" spans="1:45" s="43" customFormat="1" x14ac:dyDescent="0.25">
      <c r="A222" s="16"/>
      <c r="M222"/>
    </row>
    <row r="223" spans="1:45" s="43" customFormat="1" x14ac:dyDescent="0.25">
      <c r="A223" s="16"/>
      <c r="M223"/>
    </row>
    <row r="224" spans="1:45" s="43" customFormat="1" x14ac:dyDescent="0.25">
      <c r="A224" s="16"/>
      <c r="M224"/>
    </row>
    <row r="225" spans="1:45" s="43" customFormat="1" x14ac:dyDescent="0.25">
      <c r="A225" s="16"/>
      <c r="M225"/>
    </row>
    <row r="226" spans="1:45" s="43" customFormat="1" x14ac:dyDescent="0.25">
      <c r="A226" s="16"/>
      <c r="M226"/>
    </row>
    <row r="227" spans="1:45" s="43" customFormat="1" x14ac:dyDescent="0.25">
      <c r="A227" s="16"/>
      <c r="M227"/>
    </row>
    <row r="228" spans="1:45" s="43" customFormat="1" x14ac:dyDescent="0.25">
      <c r="A228" s="16"/>
      <c r="M228"/>
    </row>
    <row r="229" spans="1:45" s="43" customFormat="1" x14ac:dyDescent="0.25">
      <c r="A229" s="16"/>
      <c r="M229"/>
    </row>
    <row r="230" spans="1:45" s="43" customFormat="1" x14ac:dyDescent="0.25">
      <c r="A230" s="16"/>
      <c r="M230"/>
    </row>
    <row r="231" spans="1:45" s="43" customFormat="1" x14ac:dyDescent="0.25">
      <c r="A231" s="16"/>
      <c r="M231"/>
    </row>
    <row r="232" spans="1:45" s="43" customFormat="1" x14ac:dyDescent="0.25">
      <c r="A232" s="16"/>
      <c r="M232"/>
    </row>
    <row r="233" spans="1:45" s="43" customFormat="1" x14ac:dyDescent="0.25">
      <c r="A233" s="16"/>
      <c r="M233"/>
    </row>
    <row r="235" spans="1:45" s="43" customFormat="1" x14ac:dyDescent="0.25">
      <c r="A235" s="16"/>
      <c r="M235"/>
    </row>
    <row r="236" spans="1:45" s="43" customFormat="1" x14ac:dyDescent="0.25">
      <c r="A236" s="16"/>
      <c r="M236"/>
    </row>
    <row r="237" spans="1:45" s="43" customFormat="1" x14ac:dyDescent="0.25">
      <c r="A237" s="16"/>
      <c r="M237"/>
    </row>
    <row r="239" spans="1:45" s="43" customFormat="1" x14ac:dyDescent="0.25">
      <c r="A239" s="16"/>
      <c r="M239"/>
    </row>
    <row r="240" spans="1:45" s="111" customFormat="1" x14ac:dyDescent="0.25">
      <c r="A240" s="16"/>
      <c r="M240"/>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row>
    <row r="241" spans="1:45" s="111" customFormat="1" x14ac:dyDescent="0.25">
      <c r="A241" s="16"/>
      <c r="M241"/>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row>
    <row r="243" spans="1:45" s="43" customFormat="1" x14ac:dyDescent="0.25">
      <c r="A243" s="16"/>
      <c r="M243"/>
    </row>
    <row r="244" spans="1:45" s="43" customFormat="1" x14ac:dyDescent="0.25">
      <c r="A244" s="16"/>
      <c r="M244"/>
    </row>
    <row r="245" spans="1:45" s="43" customFormat="1" x14ac:dyDescent="0.25">
      <c r="A245" s="16"/>
      <c r="M245"/>
    </row>
    <row r="246" spans="1:45" s="43" customFormat="1" x14ac:dyDescent="0.25">
      <c r="A246" s="16"/>
      <c r="M246"/>
    </row>
    <row r="247" spans="1:45" s="43" customFormat="1" x14ac:dyDescent="0.25">
      <c r="A247" s="16"/>
      <c r="M247"/>
    </row>
    <row r="248" spans="1:45" s="43" customFormat="1" x14ac:dyDescent="0.25">
      <c r="A248" s="16"/>
      <c r="M248"/>
    </row>
    <row r="249" spans="1:45" s="43" customFormat="1" x14ac:dyDescent="0.25">
      <c r="A249" s="16"/>
      <c r="M249"/>
    </row>
    <row r="250" spans="1:45" s="43" customFormat="1" x14ac:dyDescent="0.25">
      <c r="A250" s="16"/>
      <c r="M250"/>
    </row>
    <row r="251" spans="1:45" s="43" customFormat="1" x14ac:dyDescent="0.25">
      <c r="A251" s="16"/>
      <c r="M251"/>
    </row>
    <row r="252" spans="1:45" s="43" customFormat="1" x14ac:dyDescent="0.25">
      <c r="A252" s="16"/>
      <c r="M252"/>
    </row>
    <row r="253" spans="1:45" s="43" customFormat="1" x14ac:dyDescent="0.25">
      <c r="A253" s="16"/>
      <c r="M253"/>
    </row>
    <row r="254" spans="1:45" s="111" customFormat="1" x14ac:dyDescent="0.25">
      <c r="A254" s="16"/>
      <c r="M254"/>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row>
  </sheetData>
  <mergeCells count="28">
    <mergeCell ref="A1:K2"/>
    <mergeCell ref="A4:K8"/>
    <mergeCell ref="B10:F10"/>
    <mergeCell ref="G10:K10"/>
    <mergeCell ref="B177:L177"/>
    <mergeCell ref="B170:L170"/>
    <mergeCell ref="B172:L172"/>
    <mergeCell ref="B85:F85"/>
    <mergeCell ref="G85:H85"/>
    <mergeCell ref="I85:L85"/>
    <mergeCell ref="B166:I166"/>
    <mergeCell ref="B164:I164"/>
    <mergeCell ref="B168:I168"/>
    <mergeCell ref="B175:J175"/>
    <mergeCell ref="A217:L217"/>
    <mergeCell ref="B208:L208"/>
    <mergeCell ref="B210:L210"/>
    <mergeCell ref="B212:L212"/>
    <mergeCell ref="B214:L214"/>
    <mergeCell ref="B183:L183"/>
    <mergeCell ref="B187:L187"/>
    <mergeCell ref="D200:K200"/>
    <mergeCell ref="B205:L206"/>
    <mergeCell ref="B202:L202"/>
    <mergeCell ref="B192:L193"/>
    <mergeCell ref="B189:L190"/>
    <mergeCell ref="D197:K198"/>
    <mergeCell ref="B194:L194"/>
  </mergeCells>
  <phoneticPr fontId="0" type="noConversion"/>
  <pageMargins left="1" right="0.5" top="0.75" bottom="0.75" header="0.5" footer="0.5"/>
  <pageSetup scale="67" fitToHeight="3" orientation="portrait" r:id="rId1"/>
  <headerFooter alignWithMargins="0"/>
  <rowBreaks count="2" manualBreakCount="2">
    <brk id="82" max="11" man="1"/>
    <brk id="159" max="1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0"/>
  <sheetViews>
    <sheetView zoomScaleNormal="100" workbookViewId="0"/>
  </sheetViews>
  <sheetFormatPr defaultRowHeight="13.2" x14ac:dyDescent="0.25"/>
  <cols>
    <col min="1" max="1" width="31.44140625" customWidth="1"/>
    <col min="2" max="2" width="36.5546875" customWidth="1"/>
    <col min="3" max="3" width="19.6640625" customWidth="1"/>
    <col min="4" max="4" width="20.6640625" customWidth="1"/>
  </cols>
  <sheetData>
    <row r="1" spans="1:5" ht="20.25" customHeight="1" x14ac:dyDescent="0.25">
      <c r="A1" s="129" t="s">
        <v>222</v>
      </c>
      <c r="B1" s="66"/>
      <c r="C1" s="67"/>
    </row>
    <row r="2" spans="1:5" ht="39.75" customHeight="1" x14ac:dyDescent="0.25">
      <c r="A2" s="78" t="s">
        <v>147</v>
      </c>
      <c r="B2" s="78" t="s">
        <v>148</v>
      </c>
      <c r="C2" s="78" t="s">
        <v>29</v>
      </c>
    </row>
    <row r="3" spans="1:5" ht="7.5" customHeight="1" x14ac:dyDescent="0.25">
      <c r="A3" s="84"/>
      <c r="B3" s="84"/>
      <c r="C3" s="84"/>
    </row>
    <row r="4" spans="1:5" x14ac:dyDescent="0.25">
      <c r="A4" s="103" t="s">
        <v>183</v>
      </c>
      <c r="B4" s="85"/>
      <c r="C4" s="85"/>
    </row>
    <row r="5" spans="1:5" ht="7.5" customHeight="1" x14ac:dyDescent="0.25">
      <c r="A5" s="132"/>
      <c r="B5" s="134"/>
      <c r="C5" s="133"/>
    </row>
    <row r="6" spans="1:5" ht="13.8" x14ac:dyDescent="0.25">
      <c r="A6" s="91" t="s">
        <v>55</v>
      </c>
      <c r="B6" s="92"/>
      <c r="C6" s="92"/>
    </row>
    <row r="7" spans="1:5" ht="14.25" customHeight="1" x14ac:dyDescent="0.25">
      <c r="A7" s="176" t="s">
        <v>152</v>
      </c>
      <c r="B7" s="176" t="s">
        <v>43</v>
      </c>
      <c r="C7" s="176" t="s">
        <v>30</v>
      </c>
      <c r="D7" s="3" t="s">
        <v>7</v>
      </c>
      <c r="E7" s="189"/>
    </row>
    <row r="8" spans="1:5" x14ac:dyDescent="0.25">
      <c r="A8" s="176" t="s">
        <v>205</v>
      </c>
      <c r="B8" s="176" t="s">
        <v>43</v>
      </c>
      <c r="C8" s="176" t="s">
        <v>30</v>
      </c>
      <c r="D8" s="3" t="s">
        <v>7</v>
      </c>
      <c r="E8" s="189"/>
    </row>
    <row r="9" spans="1:5" x14ac:dyDescent="0.25">
      <c r="A9" s="176" t="s">
        <v>32</v>
      </c>
      <c r="B9" s="176" t="s">
        <v>43</v>
      </c>
      <c r="C9" s="176" t="s">
        <v>33</v>
      </c>
      <c r="D9" s="3" t="s">
        <v>7</v>
      </c>
      <c r="E9" s="189"/>
    </row>
    <row r="10" spans="1:5" x14ac:dyDescent="0.25">
      <c r="A10" s="177" t="s">
        <v>121</v>
      </c>
      <c r="B10" s="177" t="s">
        <v>43</v>
      </c>
      <c r="C10" s="177" t="s">
        <v>47</v>
      </c>
      <c r="D10" s="3" t="s">
        <v>7</v>
      </c>
      <c r="E10" s="203"/>
    </row>
    <row r="11" spans="1:5" ht="15.6" x14ac:dyDescent="0.25">
      <c r="A11" s="177" t="s">
        <v>134</v>
      </c>
      <c r="B11" s="177" t="s">
        <v>42</v>
      </c>
      <c r="C11" s="177" t="s">
        <v>64</v>
      </c>
      <c r="D11" s="3" t="s">
        <v>7</v>
      </c>
      <c r="E11" s="203"/>
    </row>
    <row r="12" spans="1:5" x14ac:dyDescent="0.25">
      <c r="A12" s="176" t="s">
        <v>63</v>
      </c>
      <c r="B12" s="176" t="s">
        <v>62</v>
      </c>
      <c r="C12" s="176" t="s">
        <v>50</v>
      </c>
    </row>
    <row r="13" spans="1:5" x14ac:dyDescent="0.25">
      <c r="A13" s="177" t="s">
        <v>203</v>
      </c>
      <c r="B13" s="176" t="s">
        <v>62</v>
      </c>
      <c r="C13" s="177" t="s">
        <v>105</v>
      </c>
      <c r="D13" s="130" t="s">
        <v>7</v>
      </c>
      <c r="E13" s="203"/>
    </row>
    <row r="14" spans="1:5" x14ac:dyDescent="0.25">
      <c r="A14" s="177" t="s">
        <v>106</v>
      </c>
      <c r="B14" s="177" t="s">
        <v>90</v>
      </c>
      <c r="C14" s="177" t="s">
        <v>115</v>
      </c>
      <c r="D14" s="130" t="s">
        <v>7</v>
      </c>
      <c r="E14" s="203"/>
    </row>
    <row r="15" spans="1:5" x14ac:dyDescent="0.25">
      <c r="A15" s="177" t="s">
        <v>107</v>
      </c>
      <c r="B15" s="177" t="s">
        <v>90</v>
      </c>
      <c r="C15" s="177" t="s">
        <v>89</v>
      </c>
      <c r="D15" s="130" t="s">
        <v>7</v>
      </c>
      <c r="E15" s="203"/>
    </row>
    <row r="16" spans="1:5" x14ac:dyDescent="0.25">
      <c r="A16" s="177" t="s">
        <v>135</v>
      </c>
      <c r="B16" s="177" t="s">
        <v>136</v>
      </c>
      <c r="C16" s="177" t="s">
        <v>47</v>
      </c>
      <c r="D16" s="130" t="s">
        <v>7</v>
      </c>
      <c r="E16" s="203"/>
    </row>
    <row r="17" spans="1:5" x14ac:dyDescent="0.25">
      <c r="A17" s="177" t="s">
        <v>137</v>
      </c>
      <c r="B17" s="177" t="s">
        <v>136</v>
      </c>
      <c r="C17" s="177" t="s">
        <v>30</v>
      </c>
      <c r="D17" s="130" t="s">
        <v>7</v>
      </c>
      <c r="E17" s="203"/>
    </row>
    <row r="18" spans="1:5" x14ac:dyDescent="0.25">
      <c r="A18" s="177" t="s">
        <v>153</v>
      </c>
      <c r="B18" s="177" t="s">
        <v>138</v>
      </c>
      <c r="C18" s="177" t="s">
        <v>47</v>
      </c>
      <c r="D18" s="130" t="s">
        <v>7</v>
      </c>
      <c r="E18" s="203"/>
    </row>
    <row r="19" spans="1:5" x14ac:dyDescent="0.25">
      <c r="A19" s="177" t="s">
        <v>177</v>
      </c>
      <c r="B19" s="177" t="s">
        <v>48</v>
      </c>
      <c r="C19" s="177" t="s">
        <v>40</v>
      </c>
      <c r="D19" s="75"/>
      <c r="E19" s="203"/>
    </row>
    <row r="20" spans="1:5" x14ac:dyDescent="0.25">
      <c r="A20" s="177" t="s">
        <v>176</v>
      </c>
      <c r="B20" s="177" t="s">
        <v>139</v>
      </c>
      <c r="C20" s="177" t="s">
        <v>140</v>
      </c>
      <c r="D20" s="75"/>
      <c r="E20" s="203"/>
    </row>
    <row r="21" spans="1:5" x14ac:dyDescent="0.25">
      <c r="A21" s="177" t="s">
        <v>202</v>
      </c>
      <c r="B21" s="177" t="s">
        <v>62</v>
      </c>
      <c r="C21" s="177" t="s">
        <v>33</v>
      </c>
      <c r="D21" s="75"/>
      <c r="E21" s="203"/>
    </row>
    <row r="22" spans="1:5" ht="13.8" x14ac:dyDescent="0.25">
      <c r="A22" s="86"/>
      <c r="B22" s="85"/>
      <c r="C22" s="85"/>
      <c r="D22" t="s">
        <v>7</v>
      </c>
    </row>
    <row r="23" spans="1:5" ht="13.8" x14ac:dyDescent="0.25">
      <c r="A23" s="91" t="s">
        <v>56</v>
      </c>
      <c r="B23" s="93"/>
      <c r="C23" s="94"/>
      <c r="D23" t="s">
        <v>7</v>
      </c>
    </row>
    <row r="24" spans="1:5" x14ac:dyDescent="0.25">
      <c r="A24" s="176" t="s">
        <v>44</v>
      </c>
      <c r="B24" s="177" t="s">
        <v>80</v>
      </c>
      <c r="C24" s="176" t="s">
        <v>154</v>
      </c>
      <c r="E24" s="203"/>
    </row>
    <row r="25" spans="1:5" x14ac:dyDescent="0.25">
      <c r="A25" s="176" t="s">
        <v>81</v>
      </c>
      <c r="B25" s="177" t="s">
        <v>80</v>
      </c>
      <c r="C25" s="176" t="s">
        <v>155</v>
      </c>
      <c r="E25" s="203"/>
    </row>
    <row r="26" spans="1:5" x14ac:dyDescent="0.25">
      <c r="A26" s="177" t="s">
        <v>45</v>
      </c>
      <c r="B26" s="177" t="s">
        <v>46</v>
      </c>
      <c r="C26" s="177" t="s">
        <v>47</v>
      </c>
      <c r="E26" s="203"/>
    </row>
    <row r="27" spans="1:5" x14ac:dyDescent="0.25">
      <c r="A27" s="177" t="s">
        <v>86</v>
      </c>
      <c r="B27" s="177" t="s">
        <v>90</v>
      </c>
      <c r="C27" s="177" t="s">
        <v>88</v>
      </c>
      <c r="D27" s="130" t="s">
        <v>7</v>
      </c>
      <c r="E27" s="203"/>
    </row>
    <row r="28" spans="1:5" x14ac:dyDescent="0.25">
      <c r="A28" s="179" t="s">
        <v>122</v>
      </c>
      <c r="B28" s="177" t="s">
        <v>123</v>
      </c>
      <c r="C28" s="180" t="s">
        <v>30</v>
      </c>
      <c r="D28" s="75"/>
      <c r="E28" s="203"/>
    </row>
    <row r="29" spans="1:5" x14ac:dyDescent="0.25">
      <c r="A29" s="177" t="s">
        <v>61</v>
      </c>
      <c r="B29" s="177" t="s">
        <v>58</v>
      </c>
      <c r="C29" s="177" t="s">
        <v>31</v>
      </c>
      <c r="E29" s="203"/>
    </row>
    <row r="30" spans="1:5" ht="13.8" x14ac:dyDescent="0.25">
      <c r="A30" s="87"/>
      <c r="B30" s="88"/>
      <c r="C30" s="88"/>
    </row>
    <row r="31" spans="1:5" ht="13.8" x14ac:dyDescent="0.25">
      <c r="A31" s="95" t="s">
        <v>57</v>
      </c>
      <c r="B31" s="96"/>
      <c r="C31" s="97"/>
      <c r="D31" t="s">
        <v>7</v>
      </c>
    </row>
    <row r="32" spans="1:5" x14ac:dyDescent="0.25">
      <c r="A32" s="177" t="s">
        <v>66</v>
      </c>
      <c r="B32" s="177" t="s">
        <v>67</v>
      </c>
      <c r="C32" s="177" t="s">
        <v>30</v>
      </c>
    </row>
    <row r="33" spans="1:9" x14ac:dyDescent="0.25">
      <c r="A33" s="177" t="s">
        <v>68</v>
      </c>
      <c r="B33" s="177" t="s">
        <v>67</v>
      </c>
      <c r="C33" s="177" t="s">
        <v>30</v>
      </c>
      <c r="D33" s="130" t="s">
        <v>7</v>
      </c>
    </row>
    <row r="34" spans="1:9" x14ac:dyDescent="0.25">
      <c r="A34" s="177" t="s">
        <v>85</v>
      </c>
      <c r="B34" s="177" t="s">
        <v>90</v>
      </c>
      <c r="C34" s="177" t="s">
        <v>87</v>
      </c>
      <c r="D34" s="75"/>
    </row>
    <row r="35" spans="1:9" x14ac:dyDescent="0.25">
      <c r="A35" s="177" t="s">
        <v>69</v>
      </c>
      <c r="B35" s="177" t="s">
        <v>80</v>
      </c>
      <c r="C35" s="177" t="s">
        <v>30</v>
      </c>
      <c r="D35" s="75"/>
    </row>
    <row r="36" spans="1:9" x14ac:dyDescent="0.25">
      <c r="A36" s="179" t="s">
        <v>141</v>
      </c>
      <c r="B36" s="177" t="s">
        <v>142</v>
      </c>
      <c r="C36" s="180" t="s">
        <v>143</v>
      </c>
      <c r="D36" s="75"/>
    </row>
    <row r="37" spans="1:9" x14ac:dyDescent="0.25">
      <c r="A37" s="177" t="s">
        <v>54</v>
      </c>
      <c r="B37" s="177" t="s">
        <v>37</v>
      </c>
      <c r="C37" s="177" t="s">
        <v>38</v>
      </c>
    </row>
    <row r="38" spans="1:9" x14ac:dyDescent="0.25">
      <c r="A38" s="177" t="s">
        <v>49</v>
      </c>
      <c r="B38" s="177" t="s">
        <v>51</v>
      </c>
      <c r="C38" s="177" t="s">
        <v>50</v>
      </c>
      <c r="E38" s="203"/>
    </row>
    <row r="39" spans="1:9" x14ac:dyDescent="0.25">
      <c r="A39" s="177" t="s">
        <v>159</v>
      </c>
      <c r="B39" s="177" t="s">
        <v>35</v>
      </c>
      <c r="C39" s="177" t="s">
        <v>140</v>
      </c>
      <c r="E39" s="203"/>
    </row>
    <row r="40" spans="1:9" x14ac:dyDescent="0.25">
      <c r="A40" s="177" t="s">
        <v>65</v>
      </c>
      <c r="B40" s="177" t="s">
        <v>35</v>
      </c>
      <c r="C40" s="177" t="s">
        <v>36</v>
      </c>
      <c r="D40" s="203"/>
      <c r="E40" s="203"/>
      <c r="F40" s="203"/>
      <c r="H40" s="189"/>
      <c r="I40" s="189"/>
    </row>
    <row r="41" spans="1:9" x14ac:dyDescent="0.25">
      <c r="A41" s="179" t="s">
        <v>156</v>
      </c>
      <c r="B41" s="177" t="s">
        <v>157</v>
      </c>
      <c r="C41" s="180" t="s">
        <v>158</v>
      </c>
      <c r="E41" s="203"/>
    </row>
    <row r="42" spans="1:9" x14ac:dyDescent="0.25">
      <c r="A42" s="177" t="s">
        <v>41</v>
      </c>
      <c r="B42" s="177" t="s">
        <v>42</v>
      </c>
      <c r="C42" s="177" t="s">
        <v>39</v>
      </c>
      <c r="D42" s="11"/>
      <c r="E42" s="203"/>
    </row>
    <row r="43" spans="1:9" x14ac:dyDescent="0.25">
      <c r="A43" s="179" t="s">
        <v>76</v>
      </c>
      <c r="B43" s="177" t="s">
        <v>75</v>
      </c>
      <c r="C43" s="180" t="s">
        <v>30</v>
      </c>
      <c r="D43" s="11"/>
    </row>
    <row r="44" spans="1:9" x14ac:dyDescent="0.25">
      <c r="A44" s="179" t="s">
        <v>144</v>
      </c>
      <c r="B44" s="177" t="s">
        <v>145</v>
      </c>
      <c r="C44" s="180" t="s">
        <v>74</v>
      </c>
      <c r="D44" s="11"/>
    </row>
    <row r="45" spans="1:9" x14ac:dyDescent="0.25">
      <c r="A45" s="179" t="s">
        <v>77</v>
      </c>
      <c r="B45" s="177" t="s">
        <v>79</v>
      </c>
      <c r="C45" s="180" t="s">
        <v>78</v>
      </c>
      <c r="D45" s="11"/>
      <c r="E45" s="203"/>
    </row>
    <row r="46" spans="1:9" x14ac:dyDescent="0.25">
      <c r="A46" s="179" t="s">
        <v>82</v>
      </c>
      <c r="B46" s="177" t="s">
        <v>67</v>
      </c>
      <c r="C46" s="180" t="s">
        <v>31</v>
      </c>
      <c r="D46" s="11"/>
      <c r="E46" s="203"/>
    </row>
    <row r="47" spans="1:9" x14ac:dyDescent="0.25">
      <c r="A47" s="179" t="s">
        <v>162</v>
      </c>
      <c r="B47" s="177" t="s">
        <v>67</v>
      </c>
      <c r="C47" s="180" t="s">
        <v>163</v>
      </c>
      <c r="D47" s="11"/>
      <c r="E47" s="203"/>
    </row>
    <row r="48" spans="1:9" x14ac:dyDescent="0.25">
      <c r="A48" s="179" t="s">
        <v>164</v>
      </c>
      <c r="B48" s="177" t="s">
        <v>67</v>
      </c>
      <c r="C48" s="177" t="s">
        <v>34</v>
      </c>
      <c r="D48" s="11"/>
      <c r="E48" s="203"/>
    </row>
    <row r="49" spans="1:7" x14ac:dyDescent="0.25">
      <c r="A49" s="179" t="s">
        <v>178</v>
      </c>
      <c r="B49" s="177" t="s">
        <v>67</v>
      </c>
      <c r="C49" s="180" t="s">
        <v>179</v>
      </c>
      <c r="D49" s="11"/>
      <c r="E49" s="203"/>
    </row>
    <row r="50" spans="1:7" x14ac:dyDescent="0.25">
      <c r="A50" s="179" t="s">
        <v>182</v>
      </c>
      <c r="B50" s="177" t="s">
        <v>67</v>
      </c>
      <c r="C50" s="180" t="s">
        <v>50</v>
      </c>
      <c r="D50" s="11"/>
      <c r="E50" s="203"/>
    </row>
    <row r="51" spans="1:7" x14ac:dyDescent="0.25">
      <c r="A51" s="179" t="s">
        <v>180</v>
      </c>
      <c r="B51" s="177" t="s">
        <v>181</v>
      </c>
      <c r="C51" s="180" t="s">
        <v>31</v>
      </c>
      <c r="D51" s="11"/>
      <c r="E51" s="203"/>
    </row>
    <row r="52" spans="1:7" x14ac:dyDescent="0.25">
      <c r="A52" s="179" t="s">
        <v>160</v>
      </c>
      <c r="B52" s="177" t="s">
        <v>51</v>
      </c>
      <c r="C52" s="180" t="s">
        <v>161</v>
      </c>
      <c r="D52" s="11"/>
      <c r="E52" s="203"/>
    </row>
    <row r="53" spans="1:7" x14ac:dyDescent="0.25">
      <c r="A53" s="179" t="s">
        <v>165</v>
      </c>
      <c r="B53" s="177" t="s">
        <v>166</v>
      </c>
      <c r="C53" s="180" t="s">
        <v>167</v>
      </c>
      <c r="D53" s="11"/>
      <c r="E53" s="203"/>
    </row>
    <row r="54" spans="1:7" ht="13.8" x14ac:dyDescent="0.25">
      <c r="A54" s="89"/>
      <c r="B54" s="90"/>
      <c r="C54" s="90"/>
      <c r="D54" s="11"/>
    </row>
    <row r="55" spans="1:7" x14ac:dyDescent="0.25">
      <c r="A55" s="131"/>
      <c r="B55" s="131"/>
      <c r="C55" s="131"/>
      <c r="D55" s="11"/>
    </row>
    <row r="56" spans="1:7" ht="3" customHeight="1" x14ac:dyDescent="0.25">
      <c r="A56" s="131"/>
      <c r="B56" s="131"/>
      <c r="C56" s="131"/>
      <c r="D56" s="11"/>
    </row>
    <row r="57" spans="1:7" ht="3" customHeight="1" x14ac:dyDescent="0.25">
      <c r="A57" s="131"/>
      <c r="B57" s="131"/>
      <c r="C57" s="131"/>
      <c r="D57" s="11"/>
    </row>
    <row r="58" spans="1:7" ht="14.25" customHeight="1" x14ac:dyDescent="0.25">
      <c r="A58" s="322" t="s">
        <v>187</v>
      </c>
      <c r="B58" s="319"/>
      <c r="C58" s="319"/>
      <c r="D58" s="282"/>
    </row>
    <row r="59" spans="1:7" ht="13.5" customHeight="1" x14ac:dyDescent="0.25">
      <c r="A59" s="319"/>
      <c r="B59" s="319"/>
      <c r="C59" s="319"/>
      <c r="D59" s="282"/>
      <c r="E59" s="64"/>
      <c r="F59" s="64"/>
      <c r="G59" s="64"/>
    </row>
    <row r="60" spans="1:7" ht="13.5" customHeight="1" x14ac:dyDescent="0.25">
      <c r="A60" s="319"/>
      <c r="B60" s="319"/>
      <c r="C60" s="319"/>
      <c r="D60" s="282"/>
      <c r="E60" s="64"/>
      <c r="F60" s="64"/>
      <c r="G60" s="64"/>
    </row>
    <row r="61" spans="1:7" ht="13.5" customHeight="1" x14ac:dyDescent="0.25">
      <c r="A61" s="319"/>
      <c r="B61" s="319"/>
      <c r="C61" s="319"/>
      <c r="D61" s="282"/>
      <c r="E61" s="64"/>
      <c r="F61" s="64"/>
      <c r="G61" s="64"/>
    </row>
    <row r="62" spans="1:7" ht="13.5" customHeight="1" x14ac:dyDescent="0.25">
      <c r="A62" s="319"/>
      <c r="B62" s="319"/>
      <c r="C62" s="319"/>
      <c r="D62" s="282"/>
      <c r="E62" s="64"/>
      <c r="F62" s="64"/>
      <c r="G62" s="64"/>
    </row>
    <row r="63" spans="1:7" ht="8.25" customHeight="1" x14ac:dyDescent="0.25">
      <c r="A63" s="319"/>
      <c r="B63" s="319"/>
      <c r="C63" s="319"/>
      <c r="D63" s="282"/>
      <c r="E63" s="64"/>
      <c r="F63" s="64"/>
      <c r="G63" s="64"/>
    </row>
    <row r="64" spans="1:7" ht="7.5" customHeight="1" x14ac:dyDescent="0.25">
      <c r="A64" s="319"/>
      <c r="B64" s="319"/>
      <c r="C64" s="319"/>
      <c r="D64" s="282"/>
      <c r="E64" s="64"/>
      <c r="F64" s="64"/>
      <c r="G64" s="64"/>
    </row>
    <row r="65" spans="1:7" ht="11.25" hidden="1" customHeight="1" x14ac:dyDescent="0.25">
      <c r="A65" s="319"/>
      <c r="B65" s="319"/>
      <c r="C65" s="319"/>
      <c r="D65" s="282"/>
      <c r="E65" s="64"/>
      <c r="F65" s="64"/>
      <c r="G65" s="64"/>
    </row>
    <row r="66" spans="1:7" ht="14.25" hidden="1" customHeight="1" x14ac:dyDescent="0.25">
      <c r="A66" s="319"/>
      <c r="B66" s="319"/>
      <c r="C66" s="319"/>
      <c r="D66" s="282"/>
      <c r="E66" s="64"/>
      <c r="F66" s="64"/>
      <c r="G66" s="64"/>
    </row>
    <row r="67" spans="1:7" ht="2.25" customHeight="1" x14ac:dyDescent="0.25">
      <c r="A67" s="319"/>
      <c r="B67" s="319"/>
      <c r="C67" s="319"/>
      <c r="D67" s="282"/>
      <c r="E67" s="64"/>
      <c r="F67" s="64"/>
      <c r="G67" s="64"/>
    </row>
    <row r="68" spans="1:7" ht="6.6" customHeight="1" x14ac:dyDescent="0.25">
      <c r="A68" s="65"/>
      <c r="B68" s="64"/>
      <c r="C68" s="64"/>
      <c r="D68" s="11"/>
    </row>
    <row r="69" spans="1:7" ht="11.4" customHeight="1" x14ac:dyDescent="0.25">
      <c r="A69" s="280" t="s">
        <v>204</v>
      </c>
      <c r="B69" s="280"/>
      <c r="C69" s="280"/>
      <c r="D69" s="280"/>
    </row>
    <row r="70" spans="1:7" x14ac:dyDescent="0.25">
      <c r="A70" s="280"/>
      <c r="B70" s="280"/>
      <c r="C70" s="280"/>
      <c r="D70" s="280"/>
    </row>
  </sheetData>
  <mergeCells count="2">
    <mergeCell ref="A58:D67"/>
    <mergeCell ref="A69:D70"/>
  </mergeCells>
  <phoneticPr fontId="0" type="noConversion"/>
  <pageMargins left="1" right="0.5" top="0.75" bottom="0.75"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NG1</vt:lpstr>
      <vt:lpstr>Table NG2</vt:lpstr>
      <vt:lpstr>Table NG3</vt:lpstr>
      <vt:lpstr>Table NG4</vt:lpstr>
      <vt:lpstr>Table NG5</vt:lpstr>
      <vt:lpstr>Table NG6</vt:lpstr>
      <vt:lpstr>'Table NG1'!Print_Area</vt:lpstr>
      <vt:lpstr>'Table NG2'!Print_Area</vt:lpstr>
      <vt:lpstr>'Table NG3'!Print_Area</vt:lpstr>
      <vt:lpstr>'Table NG4'!Print_Area</vt:lpstr>
      <vt:lpstr>'Table NG5'!Print_Area</vt:lpstr>
      <vt:lpstr>'Table NG6'!Print_Area</vt:lpstr>
    </vt:vector>
  </TitlesOfParts>
  <Company>MT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Cartwright</dc:creator>
  <cp:lastModifiedBy>Blend, Jeffrey</cp:lastModifiedBy>
  <cp:lastPrinted>2008-10-31T17:56:38Z</cp:lastPrinted>
  <dcterms:created xsi:type="dcterms:W3CDTF">2002-06-04T21:17:08Z</dcterms:created>
  <dcterms:modified xsi:type="dcterms:W3CDTF">2025-02-04T14:42:02Z</dcterms:modified>
</cp:coreProperties>
</file>