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G:\EN\5_Energy_Planning_Analysis\Energy-Statistics\2021\"/>
    </mc:Choice>
  </mc:AlternateContent>
  <xr:revisionPtr revIDLastSave="0" documentId="13_ncr:1_{DE18589D-D739-42CD-9A2C-544A71259241}" xr6:coauthVersionLast="46" xr6:coauthVersionMax="46" xr10:uidLastSave="{00000000-0000-0000-0000-000000000000}"/>
  <bookViews>
    <workbookView xWindow="-120" yWindow="-120" windowWidth="29040" windowHeight="15840" xr2:uid="{00000000-000D-0000-FFFF-FFFF00000000}"/>
  </bookViews>
  <sheets>
    <sheet name="Table NG1" sheetId="4" r:id="rId1"/>
    <sheet name="Table NG2" sheetId="5" r:id="rId2"/>
    <sheet name="Table NG3" sheetId="6" r:id="rId3"/>
    <sheet name="Table NG4" sheetId="1" r:id="rId4"/>
    <sheet name="Table NG5" sheetId="2" r:id="rId5"/>
    <sheet name="Table NG6" sheetId="3" r:id="rId6"/>
  </sheets>
  <externalReferences>
    <externalReference r:id="rId7"/>
    <externalReference r:id="rId8"/>
    <externalReference r:id="rId9"/>
  </externalReferences>
  <definedNames>
    <definedName name="_xlnm.Print_Area" localSheetId="0">'Table NG1'!$A$1:$F$78</definedName>
    <definedName name="_xlnm.Print_Area" localSheetId="1">'Table NG2'!$A$1:$H$72</definedName>
    <definedName name="_xlnm.Print_Area" localSheetId="2">'Table NG3'!$A$1:$F$76</definedName>
    <definedName name="_xlnm.Print_Area" localSheetId="3">'Table NG4'!$A$1:$J$57</definedName>
    <definedName name="_xlnm.Print_Area" localSheetId="4">'Table NG5'!$A$1:$L$209</definedName>
    <definedName name="_xlnm.Print_Area" localSheetId="5">'Table NG6'!$A$1:$D$67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7" i="2" l="1"/>
  <c r="F147" i="2"/>
  <c r="K76" i="2"/>
  <c r="F76" i="2"/>
  <c r="K147" i="2"/>
  <c r="J147" i="2"/>
  <c r="I147" i="2"/>
  <c r="L147" i="2" s="1"/>
  <c r="I48" i="1"/>
  <c r="G48" i="1"/>
  <c r="F48" i="1"/>
  <c r="D48" i="1"/>
  <c r="C48" i="1"/>
  <c r="K146" i="2" l="1"/>
  <c r="J146" i="2"/>
  <c r="F146" i="2"/>
  <c r="K75" i="2"/>
  <c r="F75" i="2"/>
  <c r="G146" i="2"/>
  <c r="I146" i="2" s="1"/>
  <c r="H146" i="2" l="1"/>
  <c r="K145" i="2"/>
  <c r="J145" i="2"/>
  <c r="I145" i="2"/>
  <c r="H145" i="2"/>
  <c r="F145" i="2"/>
  <c r="K74" i="2"/>
  <c r="F74" i="2"/>
  <c r="K144" i="2" l="1"/>
  <c r="J144" i="2"/>
  <c r="I144" i="2"/>
  <c r="L144" i="2" l="1"/>
  <c r="F73" i="2" s="1"/>
  <c r="K143" i="2"/>
  <c r="J143" i="2"/>
  <c r="I143" i="2"/>
  <c r="L143" i="2" l="1"/>
  <c r="K72" i="2" s="1"/>
  <c r="K73" i="2"/>
  <c r="H144" i="2"/>
  <c r="F144" i="2"/>
  <c r="K142" i="2"/>
  <c r="J142" i="2"/>
  <c r="I142" i="2"/>
  <c r="H143" i="2" l="1"/>
  <c r="F143" i="2"/>
  <c r="F72" i="2"/>
  <c r="L142" i="2"/>
  <c r="F71" i="2" s="1"/>
  <c r="K71" i="2"/>
  <c r="K141" i="2"/>
  <c r="J141" i="2"/>
  <c r="H142" i="2" l="1"/>
  <c r="F142" i="2"/>
  <c r="I141" i="2"/>
  <c r="L141" i="2" l="1"/>
  <c r="E60" i="4"/>
  <c r="F141" i="2" l="1"/>
  <c r="K70" i="2"/>
  <c r="F70" i="2"/>
  <c r="H141" i="2"/>
  <c r="K140" i="2"/>
  <c r="J140" i="2"/>
  <c r="I140" i="2"/>
  <c r="L140" i="2" l="1"/>
  <c r="F69" i="2" s="1"/>
  <c r="K139" i="2"/>
  <c r="K138" i="2"/>
  <c r="J138" i="2"/>
  <c r="J139" i="2"/>
  <c r="I139" i="2"/>
  <c r="I138" i="2"/>
  <c r="L139" i="2" l="1"/>
  <c r="F139" i="2" s="1"/>
  <c r="H140" i="2"/>
  <c r="F140" i="2"/>
  <c r="K69" i="2"/>
  <c r="B133" i="2"/>
  <c r="E133" i="2" s="1"/>
  <c r="K136" i="2"/>
  <c r="J136" i="2"/>
  <c r="I136" i="2"/>
  <c r="K135" i="2"/>
  <c r="J135" i="2"/>
  <c r="I135" i="2"/>
  <c r="G36" i="1"/>
  <c r="C36" i="1"/>
  <c r="E127" i="2"/>
  <c r="B56" i="2"/>
  <c r="I127" i="2" s="1"/>
  <c r="G128" i="2"/>
  <c r="E128" i="2"/>
  <c r="B57" i="2"/>
  <c r="E129" i="2"/>
  <c r="E130" i="2"/>
  <c r="E131" i="2"/>
  <c r="E132" i="2"/>
  <c r="E134" i="2"/>
  <c r="G129" i="2"/>
  <c r="G130" i="2"/>
  <c r="I130" i="2" s="1"/>
  <c r="G131" i="2"/>
  <c r="I131" i="2" s="1"/>
  <c r="G134" i="2"/>
  <c r="I134" i="2" s="1"/>
  <c r="G133" i="2"/>
  <c r="G132" i="2"/>
  <c r="I132" i="2" s="1"/>
  <c r="K134" i="2"/>
  <c r="G35" i="1"/>
  <c r="C35" i="1"/>
  <c r="J133" i="2"/>
  <c r="K133" i="2"/>
  <c r="J132" i="2"/>
  <c r="J131" i="2"/>
  <c r="J130" i="2"/>
  <c r="B58" i="2"/>
  <c r="J129" i="2"/>
  <c r="J128" i="2"/>
  <c r="J127" i="2"/>
  <c r="J125" i="2"/>
  <c r="J124" i="2"/>
  <c r="I125" i="2"/>
  <c r="I124" i="2"/>
  <c r="E61" i="2"/>
  <c r="G22" i="1"/>
  <c r="G23" i="1"/>
  <c r="G24" i="1"/>
  <c r="G25" i="1"/>
  <c r="G26" i="1"/>
  <c r="G27" i="1"/>
  <c r="G34" i="1"/>
  <c r="C34" i="1"/>
  <c r="E60" i="2"/>
  <c r="E59" i="2"/>
  <c r="G33" i="1"/>
  <c r="G32" i="1"/>
  <c r="G31" i="1"/>
  <c r="G30" i="1"/>
  <c r="G29" i="1"/>
  <c r="G28" i="1"/>
  <c r="C33" i="1"/>
  <c r="J58" i="2"/>
  <c r="J57" i="2"/>
  <c r="J134" i="2"/>
  <c r="I128" i="2" l="1"/>
  <c r="L128" i="2" s="1"/>
  <c r="K57" i="2" s="1"/>
  <c r="I129" i="2"/>
  <c r="L129" i="2" s="1"/>
  <c r="K58" i="2" s="1"/>
  <c r="F68" i="2"/>
  <c r="H139" i="2"/>
  <c r="I133" i="2"/>
  <c r="L133" i="2" s="1"/>
  <c r="F62" i="2" s="1"/>
  <c r="L135" i="2"/>
  <c r="F135" i="2" s="1"/>
  <c r="K68" i="2"/>
  <c r="L134" i="2"/>
  <c r="F63" i="2" s="1"/>
  <c r="L138" i="2"/>
  <c r="L130" i="2"/>
  <c r="K59" i="2" s="1"/>
  <c r="L127" i="2"/>
  <c r="L131" i="2"/>
  <c r="F131" i="2" s="1"/>
  <c r="L132" i="2"/>
  <c r="F61" i="2" s="1"/>
  <c r="L136" i="2"/>
  <c r="F65" i="2" s="1"/>
  <c r="H128" i="2" l="1"/>
  <c r="F57" i="2"/>
  <c r="K61" i="2"/>
  <c r="H130" i="2"/>
  <c r="F129" i="2"/>
  <c r="K64" i="2"/>
  <c r="H135" i="2"/>
  <c r="H134" i="2"/>
  <c r="F64" i="2"/>
  <c r="F132" i="2"/>
  <c r="F58" i="2"/>
  <c r="K62" i="2"/>
  <c r="F134" i="2"/>
  <c r="K63" i="2"/>
  <c r="H132" i="2"/>
  <c r="H129" i="2"/>
  <c r="F136" i="2"/>
  <c r="F60" i="2"/>
  <c r="H133" i="2"/>
  <c r="K67" i="2"/>
  <c r="F67" i="2"/>
  <c r="K60" i="2"/>
  <c r="F130" i="2"/>
  <c r="F133" i="2"/>
  <c r="K65" i="2"/>
  <c r="H138" i="2"/>
  <c r="F138" i="2"/>
  <c r="H136" i="2"/>
  <c r="H131" i="2"/>
  <c r="F59" i="2"/>
</calcChain>
</file>

<file path=xl/sharedStrings.xml><?xml version="1.0" encoding="utf-8"?>
<sst xmlns="http://schemas.openxmlformats.org/spreadsheetml/2006/main" count="506" uniqueCount="210">
  <si>
    <r>
      <t>Gross Withdrawal</t>
    </r>
    <r>
      <rPr>
        <b/>
        <vertAlign val="superscript"/>
        <sz val="10"/>
        <rFont val="Arial"/>
        <family val="2"/>
      </rPr>
      <t xml:space="preserve">1 </t>
    </r>
    <r>
      <rPr>
        <b/>
        <sz val="10"/>
        <rFont val="Arial"/>
        <family val="2"/>
      </rPr>
      <t>(MMcf)</t>
    </r>
  </si>
  <si>
    <r>
      <t>Marketed Production</t>
    </r>
    <r>
      <rPr>
        <b/>
        <vertAlign val="superscript"/>
        <sz val="10"/>
        <rFont val="Arial"/>
        <family val="2"/>
      </rPr>
      <t>2</t>
    </r>
    <r>
      <rPr>
        <b/>
        <sz val="10"/>
        <rFont val="Arial"/>
        <family val="2"/>
      </rPr>
      <t xml:space="preserve"> (MMcf)</t>
    </r>
  </si>
  <si>
    <t>Year</t>
  </si>
  <si>
    <t>Residential</t>
  </si>
  <si>
    <r>
      <t>Commercial</t>
    </r>
    <r>
      <rPr>
        <b/>
        <vertAlign val="superscript"/>
        <sz val="10"/>
        <rFont val="Arial"/>
        <family val="2"/>
      </rPr>
      <t>1,2</t>
    </r>
  </si>
  <si>
    <t>Consumption</t>
  </si>
  <si>
    <t>NA</t>
  </si>
  <si>
    <t xml:space="preserve"> </t>
  </si>
  <si>
    <t>Industrial</t>
  </si>
  <si>
    <r>
      <t xml:space="preserve">  </t>
    </r>
    <r>
      <rPr>
        <i/>
        <sz val="9"/>
        <rFont val="Arial"/>
        <family val="2"/>
      </rPr>
      <t/>
    </r>
  </si>
  <si>
    <t xml:space="preserve">  </t>
  </si>
  <si>
    <t>Average</t>
  </si>
  <si>
    <t>Annual</t>
  </si>
  <si>
    <t>(Mcf)</t>
  </si>
  <si>
    <t>Cost</t>
  </si>
  <si>
    <t>(dollars)</t>
  </si>
  <si>
    <t>Residential
and
Commercial</t>
  </si>
  <si>
    <t>Other</t>
  </si>
  <si>
    <t>Total</t>
  </si>
  <si>
    <t>% of Total
Montana
Sales</t>
  </si>
  <si>
    <t xml:space="preserve">
Total
</t>
  </si>
  <si>
    <t>Total for all Sectors</t>
  </si>
  <si>
    <t>Residential and Commercial</t>
  </si>
  <si>
    <t>TOTAL</t>
  </si>
  <si>
    <t>Not Available</t>
  </si>
  <si>
    <t>*</t>
  </si>
  <si>
    <t>See notes on following page.</t>
  </si>
  <si>
    <t>Since 1982 "Other" includes interdepartmental sales.</t>
  </si>
  <si>
    <t>Cut Bank Gas Company:</t>
  </si>
  <si>
    <t>Location</t>
  </si>
  <si>
    <t>Billings</t>
  </si>
  <si>
    <t>Missoula</t>
  </si>
  <si>
    <t>Cenex Harvest States</t>
  </si>
  <si>
    <t>Laurel</t>
  </si>
  <si>
    <t>Bozeman</t>
  </si>
  <si>
    <t>Talc processing</t>
  </si>
  <si>
    <t>Dillon</t>
  </si>
  <si>
    <t>Electrical generation</t>
  </si>
  <si>
    <t>Glendive</t>
  </si>
  <si>
    <t>East Helena</t>
  </si>
  <si>
    <t>Columbia Falls</t>
  </si>
  <si>
    <t>American Chemet Corp.</t>
  </si>
  <si>
    <t>Industrial manufacturing</t>
  </si>
  <si>
    <t>Oil refinery</t>
  </si>
  <si>
    <t>Montana State University</t>
  </si>
  <si>
    <t>Malmstrom AFB</t>
  </si>
  <si>
    <t>Air Force Base</t>
  </si>
  <si>
    <t>Great Falls</t>
  </si>
  <si>
    <t>Plum Creek Manufacturing</t>
  </si>
  <si>
    <t>Sawmills, wood products</t>
  </si>
  <si>
    <t>Montana Resources Inc.</t>
  </si>
  <si>
    <t>Butte</t>
  </si>
  <si>
    <t>Mine</t>
  </si>
  <si>
    <r>
      <t>Total Consumption</t>
    </r>
    <r>
      <rPr>
        <b/>
        <vertAlign val="superscript"/>
        <sz val="10"/>
        <rFont val="Arial"/>
        <family val="2"/>
      </rPr>
      <t>4</t>
    </r>
  </si>
  <si>
    <t>Table NG5. (continued)</t>
  </si>
  <si>
    <t>MDU Glendive turbines</t>
  </si>
  <si>
    <t>Over 500 Million Cubic Feet (MMcf) Average Usage Annually</t>
  </si>
  <si>
    <t>200-500 MMcf Average Usage Annually</t>
  </si>
  <si>
    <t>50-200 MMcf Average Usage Annually</t>
  </si>
  <si>
    <t>Wood Processing</t>
  </si>
  <si>
    <t>Starting in 2001, numbers are reported in Dekatherms.</t>
  </si>
  <si>
    <t xml:space="preserve">MPC's Gas Utility started deregulating its service in 1991.  As a result, there have been changes in measured sales methodology from 1991 until present.  This created differences after 1991 in how MPC's data are reported and is part of the reason why the numbers in the 'industrial' column decrease so sharply in 1992.  It is very hard to reconcile these differences and thus the 1990's numbers are given as presented in Schedule 35.  </t>
  </si>
  <si>
    <t>Roseburg Forest Products</t>
  </si>
  <si>
    <t>Electric Generation</t>
  </si>
  <si>
    <t>Basin Creek Power Services</t>
  </si>
  <si>
    <t>West of Butte</t>
  </si>
  <si>
    <t>Barretts Minerals Inc.</t>
  </si>
  <si>
    <t>Deaconess Billings Clinic</t>
  </si>
  <si>
    <t>Hospital</t>
  </si>
  <si>
    <t>St. Vincent Hospital</t>
  </si>
  <si>
    <t>MSU Billings</t>
  </si>
  <si>
    <r>
      <t>Table NG5. (continued</t>
    </r>
    <r>
      <rPr>
        <sz val="9"/>
        <rFont val="Arial"/>
        <family val="2"/>
      </rPr>
      <t>)</t>
    </r>
  </si>
  <si>
    <t>Gas sales to other utilities for resale and sales of natural gas to Canada are not included in these numbers.</t>
  </si>
  <si>
    <t>The 1975-81 data use slightly different sector definitions; as a result, consumption in the "Other" sector is not shown separately for these years.</t>
  </si>
  <si>
    <t>--</t>
  </si>
  <si>
    <t>Sidney Sugars</t>
  </si>
  <si>
    <t>Sidney</t>
  </si>
  <si>
    <t>Sugar production</t>
  </si>
  <si>
    <t>Western Sugar Cooperative</t>
  </si>
  <si>
    <t>Montana State Prison</t>
  </si>
  <si>
    <t>Deer Lodge</t>
  </si>
  <si>
    <t>Heating Plant-Prison</t>
  </si>
  <si>
    <t>Heating Plant-University</t>
  </si>
  <si>
    <t>University of Montana</t>
  </si>
  <si>
    <t>St. Patrick's Hospital</t>
  </si>
  <si>
    <t>Prior to 1975 "Other" includes interdepartmental use and natural gas used in MDU's electric generating plants at Sidney, Glendive, and Miles City. Company consumption and unbilled customer consumption as part of a lease agreement at Saco are not included.</t>
  </si>
  <si>
    <t>NOTE:</t>
  </si>
  <si>
    <t>Northern Border Pipeline Company</t>
  </si>
  <si>
    <t>Havre Pipeline Company</t>
  </si>
  <si>
    <t>Northeast Montana</t>
  </si>
  <si>
    <t>Northern Montana</t>
  </si>
  <si>
    <t>State-wide</t>
  </si>
  <si>
    <t>Nat. Gas Pipeline (compressor stations)</t>
  </si>
  <si>
    <t xml:space="preserve">Number </t>
  </si>
  <si>
    <t>Customers</t>
  </si>
  <si>
    <t>of</t>
  </si>
  <si>
    <r>
      <t>Industrial</t>
    </r>
    <r>
      <rPr>
        <b/>
        <vertAlign val="superscript"/>
        <sz val="10"/>
        <rFont val="Arial"/>
        <family val="2"/>
      </rPr>
      <t>2,3</t>
    </r>
  </si>
  <si>
    <r>
      <t xml:space="preserve">MONTANA POWER/NORTHWESTERN ENERGY (Thousand Dkt from 2001-Present) </t>
    </r>
    <r>
      <rPr>
        <b/>
        <vertAlign val="superscript"/>
        <sz val="10"/>
        <rFont val="Arial"/>
        <family val="2"/>
      </rPr>
      <t>2</t>
    </r>
  </si>
  <si>
    <r>
      <t>MONTANA-DAKOTA UTILITIES (Thousand Dkt from 1992-Present)</t>
    </r>
    <r>
      <rPr>
        <b/>
        <vertAlign val="superscript"/>
        <sz val="10"/>
        <rFont val="Arial"/>
        <family val="2"/>
      </rPr>
      <t>3</t>
    </r>
  </si>
  <si>
    <t>Havre Pipeline Gas:</t>
  </si>
  <si>
    <r>
      <t>Customers</t>
    </r>
    <r>
      <rPr>
        <b/>
        <vertAlign val="superscript"/>
        <sz val="10"/>
        <rFont val="Arial"/>
        <family val="2"/>
      </rPr>
      <t>4</t>
    </r>
  </si>
  <si>
    <t>Utilities for Electric Power</t>
  </si>
  <si>
    <r>
      <t>Residential</t>
    </r>
    <r>
      <rPr>
        <b/>
        <vertAlign val="superscript"/>
        <sz val="10"/>
        <rFont val="Arial"/>
        <family val="2"/>
      </rPr>
      <t>1,2</t>
    </r>
  </si>
  <si>
    <t>In 1992 and 1993, Schedule 35 was not reported as it was in later years.  In 1992, figures used are from Actual Billed Volumes supplied by Fran Balkovetz at MPC.</t>
  </si>
  <si>
    <r>
      <t>Estimated Gross Value</t>
    </r>
    <r>
      <rPr>
        <b/>
        <vertAlign val="superscript"/>
        <sz val="10"/>
        <rFont val="Arial"/>
        <family val="2"/>
      </rPr>
      <t xml:space="preserve"> </t>
    </r>
    <r>
      <rPr>
        <b/>
        <sz val="10"/>
        <rFont val="Arial"/>
        <family val="2"/>
      </rPr>
      <t>of Montana Production</t>
    </r>
    <r>
      <rPr>
        <b/>
        <vertAlign val="superscript"/>
        <sz val="10"/>
        <rFont val="Arial"/>
        <family val="2"/>
      </rPr>
      <t>4</t>
    </r>
    <r>
      <rPr>
        <b/>
        <sz val="10"/>
        <rFont val="Arial"/>
        <family val="2"/>
      </rPr>
      <t xml:space="preserve"> (thousand $)</t>
    </r>
  </si>
  <si>
    <r>
      <t>Average Wellhead Price</t>
    </r>
    <r>
      <rPr>
        <b/>
        <vertAlign val="superscript"/>
        <sz val="10"/>
        <rFont val="Arial"/>
        <family val="2"/>
      </rPr>
      <t>3</t>
    </r>
    <r>
      <rPr>
        <b/>
        <sz val="10"/>
        <rFont val="Arial"/>
        <family val="2"/>
      </rPr>
      <t xml:space="preserve"> ($/Mcf)</t>
    </r>
  </si>
  <si>
    <r>
      <rPr>
        <vertAlign val="superscript"/>
        <sz val="9"/>
        <rFont val="Arial"/>
        <family val="2"/>
      </rPr>
      <t>4</t>
    </r>
    <r>
      <rPr>
        <sz val="9"/>
        <rFont val="Arial"/>
        <family val="2"/>
      </rPr>
      <t xml:space="preserve"> Total Consumption includes other items aside from the first four columns; primarily pipeline and distribution fuel, along with lease and plant fuel.</t>
    </r>
  </si>
  <si>
    <t>Montana Power Company/NorthWestern Energy</t>
  </si>
  <si>
    <t>Montana-Dakota Utilities</t>
  </si>
  <si>
    <t>From 1992 forward, amount sold is reported in Dekatherms rather than Mcf.  From 1995 on, amounts for industrial and other usage are not reported or rarely reported by MDU, so everything is reported in the 'Residential and Commerical' category.</t>
  </si>
  <si>
    <t>Great Falls Gas Company/Energy West</t>
  </si>
  <si>
    <t>Dave Gates Generating Facility</t>
  </si>
  <si>
    <t>Near Anaconda</t>
  </si>
  <si>
    <t>WBI Energy</t>
  </si>
  <si>
    <t>Northwestern Energy natural gas system</t>
  </si>
  <si>
    <t>NA-Complete data is unavailable</t>
  </si>
  <si>
    <r>
      <t>Commercial</t>
    </r>
    <r>
      <rPr>
        <b/>
        <vertAlign val="superscript"/>
        <sz val="10"/>
        <rFont val="Arial"/>
        <family val="2"/>
      </rPr>
      <t>1</t>
    </r>
  </si>
  <si>
    <r>
      <t>Industrial</t>
    </r>
    <r>
      <rPr>
        <b/>
        <vertAlign val="superscript"/>
        <sz val="10"/>
        <rFont val="Arial"/>
        <family val="2"/>
      </rPr>
      <t>2</t>
    </r>
  </si>
  <si>
    <r>
      <t>All Customers</t>
    </r>
    <r>
      <rPr>
        <b/>
        <vertAlign val="superscript"/>
        <sz val="10"/>
        <rFont val="Arial"/>
        <family val="2"/>
      </rPr>
      <t>3</t>
    </r>
  </si>
  <si>
    <t>The Great Falls Gas Company/Energy West used a calendar year reporting period through 1981; they filed a six-month report for the period January 1, 1982, through June 30, 1982, and then changed to a twelve-month reporting period ending June 30.  Since the end of 2008, they have reported using a calendar year.</t>
  </si>
  <si>
    <r>
      <rPr>
        <vertAlign val="superscript"/>
        <sz val="9"/>
        <rFont val="Arial"/>
        <family val="2"/>
      </rPr>
      <t>1</t>
    </r>
    <r>
      <rPr>
        <sz val="9"/>
        <rFont val="Arial"/>
        <family val="2"/>
      </rPr>
      <t xml:space="preserve"> Gas used by nonmanufacturing establishments or agencies primarily engaged in the sale of goods or services. Included are such establishments as hotels, restaurants, wholesale and retail stores and other service enterprises; gas used by local, State, and Federal agencies engaged in nonmanufacturing activities.</t>
    </r>
  </si>
  <si>
    <r>
      <t xml:space="preserve">3 </t>
    </r>
    <r>
      <rPr>
        <sz val="9"/>
        <rFont val="Arial"/>
        <family val="2"/>
      </rPr>
      <t>For 1987-1990, industrial annual costs per consumer were estimated by DEQ using U.S. Department of Energy average prices of deliveries to industrial customers times industrial consumption volumes. The Department of Energy did not calculate these numbers in national statistics because values associated with gas delivered for the account of others are not always available. However, those values are not considered to be significant in Montana. From 1992 forward, no estimates are available for Industrial customer prices because many of those customers left the regulated utility and therefore no longer provided the information necessary to make the price estimate.  Accordingly, average cost to industrial customers cannot be calculated after 1991.</t>
    </r>
  </si>
  <si>
    <t>In 2001, natural gas assets owned by the Montana Power Company were purchased by NorthWestern Energy.</t>
  </si>
  <si>
    <t>Eastern Montana</t>
  </si>
  <si>
    <t>After 1991, Saco no longer reported any numbers and Consumers Gas was bought out by a municipal provider.  Thus, those two are no longer added among "other utilities".  No industrial numbers were given by any of these utilities after 1991.  Shelby Gas did not report in any year after 2000, though it remains in business.  Starting in 2000, Havre Pipeline Company has been included so that since 2000, "other utilities" totals include only Cut Bank Gas and the Havre Pipeline Company.  As of December 2, 2013, Havre Pipeline Company LLC operates as a subsidiary of Northwestern Corporation, but is still reported in the "other utilities" totals.</t>
  </si>
  <si>
    <t>Because reporting years vary from utility to utility, the data represent various twelve-month periods and are, in that sense, not strictly comparable.</t>
  </si>
  <si>
    <t>From 1992-1998, figures were not given for Industrial usage.  It is assumed those numbers are included in with residential and commercial numbers.  Industrial numbers in the most recent years are assumed to be included in the "Commercial - Large" line of the annual reports.  For Cascade-Energy West, "Commercial-Large" numbers went to zero.  Nick Bohr of Energy West said than an accountant put those numbers elsewhere.</t>
  </si>
  <si>
    <r>
      <t>GREAT FALLS GAS COMPANY/ ENERGY WEST (Thousand MCF)</t>
    </r>
    <r>
      <rPr>
        <b/>
        <vertAlign val="superscript"/>
        <sz val="10"/>
        <rFont val="Arial"/>
        <family val="2"/>
      </rPr>
      <t>4</t>
    </r>
  </si>
  <si>
    <t>Source documents from the Public Service Commission report data at sales pressure rather than at a uniform pressure base. When necessary, the data were converted to the uniform pressure base of 14.73 psia at 60 degrees Fahrenheit using Boyle's law.</t>
  </si>
  <si>
    <t>The Cut Bank Gas Company has a reporting year ending June 30. Tthe Montana Power Company/NorthWestern Energy, and Montana-Dakota Utilities use calendar year reporting periods.</t>
  </si>
  <si>
    <t xml:space="preserve">Calumet Montana Refining </t>
  </si>
  <si>
    <t>Montana Sulphur and Chemical</t>
  </si>
  <si>
    <t>Sulphur production</t>
  </si>
  <si>
    <r>
      <t xml:space="preserve">4 </t>
    </r>
    <r>
      <rPr>
        <sz val="9"/>
        <rFont val="Arial"/>
        <family val="2"/>
      </rPr>
      <t>This number is an estimate.  The gross value of gas production is computed by multiplying average wellhead price by the respective volume produced.  Once wellhead price became unavailable, the value number was no longer able to be calculated.</t>
    </r>
  </si>
  <si>
    <r>
      <rPr>
        <vertAlign val="superscript"/>
        <sz val="9"/>
        <rFont val="Arial"/>
        <family val="2"/>
      </rPr>
      <t>3</t>
    </r>
    <r>
      <rPr>
        <sz val="9"/>
        <rFont val="Arial"/>
        <family val="2"/>
      </rPr>
      <t xml:space="preserve"> Industrial consumption is defined as Natural gas used for heat, power, or chemical feedstock by manufacturing establishments or those engaged in mining or other mineral extraction as well as consumers in agriculture, forestry, and fisheries. Also included in industrial consumption are generators that produce electricity and/or useful thermal output primarily to support the above-mentioned industrial activities.</t>
    </r>
  </si>
  <si>
    <r>
      <t xml:space="preserve">1 </t>
    </r>
    <r>
      <rPr>
        <sz val="9"/>
        <rFont val="Arial"/>
        <family val="2"/>
      </rPr>
      <t>Starting in 1993, the U.S. DOE no longer provided figures for average cost for the residential class.  Average cost to the Residential class from 1993 forward is estimated by multiplying average consumption for the particular consumer class times average delivered price for that consumer class (Table NG3).  Thus, these numbers are estimates.</t>
    </r>
  </si>
  <si>
    <r>
      <t>OTHER UTILITIES (both Thousand MFC and Thousand Dkt)</t>
    </r>
    <r>
      <rPr>
        <b/>
        <vertAlign val="superscript"/>
        <sz val="10"/>
        <rFont val="Arial"/>
        <family val="2"/>
      </rPr>
      <t>5</t>
    </r>
  </si>
  <si>
    <t>2017</t>
  </si>
  <si>
    <r>
      <t xml:space="preserve">1 </t>
    </r>
    <r>
      <rPr>
        <sz val="9"/>
        <rFont val="Arial"/>
        <family val="2"/>
      </rPr>
      <t xml:space="preserve">Includes full well-stream volume, including all natural gas plant liquids and all nonhydrocarbon gases, but excluding lease condensate. Also includes amounts delivered as royalty payments or consumed in field operations.  Form EIA-895A was discontinued in 2011. Starting in 2011, annual state gross withdrawals that included data collected on a monthly basis, were obtained directly from state agencies, state sponsored public record databases, or commercial data vendors. </t>
    </r>
  </si>
  <si>
    <r>
      <rPr>
        <vertAlign val="superscript"/>
        <sz val="9"/>
        <rFont val="Arial"/>
        <family val="2"/>
      </rPr>
      <t xml:space="preserve">2 </t>
    </r>
    <r>
      <rPr>
        <sz val="9"/>
        <rFont val="Arial"/>
        <family val="2"/>
      </rPr>
      <t xml:space="preserve"> Amy Sweeney of the U.S. EIA indicated that in 2008-2009, Northwestern reclassified some consumption volumes from industrial to commercial to better align with EIA sector definitions.  </t>
    </r>
  </si>
  <si>
    <r>
      <rPr>
        <vertAlign val="superscript"/>
        <sz val="9"/>
        <rFont val="Arial"/>
        <family val="2"/>
      </rPr>
      <t xml:space="preserve">2 </t>
    </r>
    <r>
      <rPr>
        <sz val="9"/>
        <rFont val="Arial"/>
        <family val="2"/>
      </rPr>
      <t>Once the  Montana Power Company deregulated natural gas sales in 1991, most of the industrial customers left its system. Average price estimates for the few remaining customers (less than 2% of the total) are not representative of industrial customers and therefore are not given for after 1990.  For the same reason, average price estimates for 'All Customers' are not made after 1990.  It is also important to note that Commercial Prices after 2008 include only about 50% of commercial establishments</t>
    </r>
  </si>
  <si>
    <r>
      <t>Residential</t>
    </r>
    <r>
      <rPr>
        <b/>
        <vertAlign val="superscript"/>
        <sz val="10"/>
        <rFont val="Arial"/>
        <family val="2"/>
      </rPr>
      <t>1</t>
    </r>
  </si>
  <si>
    <r>
      <t>3</t>
    </r>
    <r>
      <rPr>
        <sz val="9"/>
        <rFont val="Arial"/>
        <family val="2"/>
      </rPr>
      <t xml:space="preserve"> Average prices for the 'All Customers' column were computed by multiplying the consumption of each customer class (residential, commercial, industrial) by its corresponding consumer class price.  These products were added up and the sum was divided by the total consumption of the three customer classes.  Once industrial customer price was no longer calculated, average price for all customers was no longer calculated.</t>
    </r>
  </si>
  <si>
    <t>"Other" includes interdepartmental use, sales to public authorities, and sales to other utilities.</t>
  </si>
  <si>
    <t>Note: These figures represent annual average usage over the past 2-3 years.</t>
  </si>
  <si>
    <t>Exxon Mobile Co. USA</t>
  </si>
  <si>
    <r>
      <t>Renewable Energy Corporation</t>
    </r>
    <r>
      <rPr>
        <vertAlign val="superscript"/>
        <sz val="10"/>
        <rFont val="Arial"/>
        <family val="2"/>
      </rPr>
      <t>1</t>
    </r>
  </si>
  <si>
    <t>Energy West NWE Deliveries</t>
  </si>
  <si>
    <t>Natural Gas Delivery</t>
  </si>
  <si>
    <t>MDU NWE Deliveries</t>
  </si>
  <si>
    <t>Malting Plant</t>
  </si>
  <si>
    <t>Cement production</t>
  </si>
  <si>
    <t>Three Forks</t>
  </si>
  <si>
    <t>Denbury On-Shore</t>
  </si>
  <si>
    <t>Oil Production</t>
  </si>
  <si>
    <t>Belle Creek</t>
  </si>
  <si>
    <t>MDU Lewis and Clark generation</t>
  </si>
  <si>
    <t>Electric generation</t>
  </si>
  <si>
    <t xml:space="preserve">"Other Utilities" includes the following companies: </t>
  </si>
  <si>
    <t>Company/Entity</t>
  </si>
  <si>
    <t>Industry/Process</t>
  </si>
  <si>
    <t>Supplies natural gas to Cut Bank; approximately 80 percent of its gas is purchased from NorthWestern Energy. The Cut Bank Gas Company's reporting year ends June 30th of each year.  As an example, for 2006, the period being reported is July 1, 2005 through June 30, 2006.  The Cut Bank gas company was purchased by Energy West in 2009, but is still reported separately in the "Other Utilities" column.  Reported in MCF.</t>
  </si>
  <si>
    <t>Havre Pipeline Company LLC owns and operates a natural gas pipeline system located in Blaine, Hill and Choteau Counties.   This gas is sold to various entities both within and outside of Montana.  Northwestern Energy purchased the majority ownership of Havre Pipeline in 2013.  Most of the gas sold from the Havre pipeline is sold to NorthWestern Energy.  The smaller numbers from the Havre Pipeline included in "Other Utilities" is gas delivered to a small number of farm tap customers.  Reported in Dkt.</t>
  </si>
  <si>
    <r>
      <t>TOTAL SALES (both Thousand MCF and Thousand Dkt)</t>
    </r>
    <r>
      <rPr>
        <b/>
        <vertAlign val="superscript"/>
        <sz val="10"/>
        <rFont val="Arial"/>
        <family val="2"/>
      </rPr>
      <t>6</t>
    </r>
  </si>
  <si>
    <t>Reported as a blend of both Thousand MCF and Thousand Dkt.  Both units are similar enough to get an approximate total of gas sold.  All gas sales from "Other" vary in their definition from utility to utility and from year to year, as indicated above.</t>
  </si>
  <si>
    <t>Price by Customer Class (nominal dollars per thousand cubic feet)</t>
  </si>
  <si>
    <r>
      <rPr>
        <b/>
        <sz val="9"/>
        <rFont val="Arial"/>
        <family val="2"/>
      </rPr>
      <t>Source</t>
    </r>
    <r>
      <rPr>
        <sz val="9"/>
        <rFont val="Arial"/>
        <family val="2"/>
      </rPr>
      <t xml:space="preserve">: U.S. Department of Interior, Bureau of Mines, Mineral Industry, Natural Gas Production and Consumption Annual Report, 1960-75; U.S. Department of Energy, Energy Information Administration, Natural Gas Production and Consumption Annual Report, 1976-79 (EIA-0131); U.S. Department of Energy, Energy Information Administration, Natural Gas Annual, 1980-2019; Most current numbers, U.S. EIA website. </t>
    </r>
  </si>
  <si>
    <t>Table NG2. Montana Natural Gas Consumption by Customer Class, 1960-2019 (million cubic feet)</t>
  </si>
  <si>
    <r>
      <rPr>
        <b/>
        <sz val="9"/>
        <rFont val="Arial"/>
        <family val="2"/>
      </rPr>
      <t>Source</t>
    </r>
    <r>
      <rPr>
        <sz val="9"/>
        <rFont val="Arial"/>
        <family val="2"/>
      </rPr>
      <t xml:space="preserve">: U.S. Department of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1980-2019,  Most current numbers, U.S. EIA website.  </t>
    </r>
  </si>
  <si>
    <t>Table NG3.  Average Delivered Natural Gas Prices by Customer Class, 1960-2019</t>
  </si>
  <si>
    <r>
      <rPr>
        <b/>
        <sz val="9"/>
        <rFont val="Arial"/>
        <family val="2"/>
      </rPr>
      <t>Source</t>
    </r>
    <r>
      <rPr>
        <sz val="9"/>
        <rFont val="Arial"/>
        <family val="2"/>
      </rPr>
      <t>: U.S. Department of the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1980-2013; U.S. EIA website, 2014-2019.</t>
    </r>
  </si>
  <si>
    <t>Table NG4.  Total Number of Customers, Average Natural Gas Consumption and Annual Cost per Consumer by Customer Class, 1980-2019</t>
  </si>
  <si>
    <r>
      <t>Source:</t>
    </r>
    <r>
      <rPr>
        <sz val="9"/>
        <rFont val="Arial"/>
        <family val="2"/>
      </rPr>
      <t xml:space="preserve">  Natural Gas Annual, 1980-2011; United States Department of Energy, U.S. Energy Information Administration website for 2012-2019;  Data from Table NG2 and Table NG3 were used to make calculations in this table.</t>
    </r>
  </si>
  <si>
    <r>
      <t>2</t>
    </r>
    <r>
      <rPr>
        <sz val="9"/>
        <rFont val="Arial"/>
        <family val="2"/>
      </rPr>
      <t xml:space="preserve">From 1999-2019, average consumption for residential customers is calculated by DEQ by dividing total residential consumption in Montana (Table NG2) by the total number of residential consumers.  Average consumption per customer for commercial and industrial customers in Montana is calculated by EIA. Total number of customers data for each customer class was retrievable as far back as 1987 from the EIA.  </t>
    </r>
  </si>
  <si>
    <r>
      <t>Table NG5. Regulated Sales</t>
    </r>
    <r>
      <rPr>
        <b/>
        <vertAlign val="superscript"/>
        <sz val="14"/>
        <rFont val="Arial"/>
        <family val="2"/>
      </rPr>
      <t>1</t>
    </r>
    <r>
      <rPr>
        <b/>
        <sz val="14"/>
        <rFont val="Arial"/>
        <family val="2"/>
      </rPr>
      <t xml:space="preserve"> of Natural Gas by Gas Utilities, 1960-2019 (million cubic feet unless otherwise noted)</t>
    </r>
  </si>
  <si>
    <t xml:space="preserve">GCC Trident PLant NWE Deliveries </t>
  </si>
  <si>
    <t>P66</t>
  </si>
  <si>
    <t xml:space="preserve">MaltEurop NWE Deliveries </t>
  </si>
  <si>
    <t>Bozeman, Havre</t>
  </si>
  <si>
    <t>Missoula, Butte, Dillon</t>
  </si>
  <si>
    <t>Table NG6. Largest Natural Gas Users in Montana as of 2021</t>
  </si>
  <si>
    <t>Shelby Gas</t>
  </si>
  <si>
    <t>Natural Gas company</t>
  </si>
  <si>
    <t>Shelby</t>
  </si>
  <si>
    <t>Imerys Talc</t>
  </si>
  <si>
    <t>Stillwater Mining</t>
  </si>
  <si>
    <t>Columbus</t>
  </si>
  <si>
    <t>Kalispell Regional Hospital</t>
  </si>
  <si>
    <t>Kalispell</t>
  </si>
  <si>
    <t>Bozeman Deasconess Hospital</t>
  </si>
  <si>
    <t>Knife River</t>
  </si>
  <si>
    <t>Construction Materials</t>
  </si>
  <si>
    <t>Various Montana cities</t>
  </si>
  <si>
    <r>
      <rPr>
        <b/>
        <sz val="9"/>
        <rFont val="Arial"/>
        <family val="2"/>
      </rPr>
      <t>Source</t>
    </r>
    <r>
      <rPr>
        <sz val="9"/>
        <rFont val="Arial"/>
        <family val="2"/>
      </rPr>
      <t>: Julie Goroski, NorthWestern Energy; Kevin Connell, MDU; Tyler Muzzana, Energy West; Jason Willick, Northern Border; Linda Connor-Winn, DEQ; Jill Lynne, WBI Energy</t>
    </r>
  </si>
  <si>
    <r>
      <t xml:space="preserve">2 </t>
    </r>
    <r>
      <rPr>
        <sz val="9"/>
        <rFont val="Arial"/>
        <family val="2"/>
      </rPr>
      <t xml:space="preserve">Marketed Production represents Gross withdrawals less gas used for repressuring, quantities vented and flared, and nonhydrocarbon gases removed in treating or processing operations. Includes all quantities of gas used in field and processing plant operations.   These numbers were collected on the EIA-895 form from state gas and oil companies agencies and these forms were voluntary. Starting in 2011, the EIA-895 form was discontinued and non-marketed components were estimated for 2011.  Starting in 2012, "non-marketed" numbers were no longer estimated and therefore are recorded as a zero.  That is why the gross withdrawal and marketed production numbers are the same for 2012 and 2013 (Jeff Little--U.S. EIA). As of 2014, non-market volumes were calculated once again.    </t>
    </r>
  </si>
  <si>
    <r>
      <rPr>
        <vertAlign val="superscript"/>
        <sz val="9"/>
        <color rgb="FF000000"/>
        <rFont val="Arial"/>
        <family val="2"/>
      </rPr>
      <t>3</t>
    </r>
    <r>
      <rPr>
        <sz val="9"/>
        <color rgb="FF000000"/>
        <rFont val="Arial"/>
        <family val="2"/>
      </rPr>
      <t xml:space="preserve"> Prices are in nominal dollars and are calculated by dividing the total reported value at the wellhead by the total quantity produced as reported by the appropriate agencies of individual producing States and the U.S. Bureau of Ocean Energy Management, Regulation and Enforcement. The price includes all costs prior to shipment from the lease, including gathering and compression costs, in addition to State production, severance, and similar charges. The wellhead price data series was discontinued in 2013 in an effort to reduce data quality and conceptual issues associated with the series. The latest data EIA has for that series at the U.S. level is 2012 and for Montana 2010.  This is mostly due to data quality problems with collection of wellhead prices that resulted from termination of the survey Form EIA-895 Annual Quantity and Value of Natural Gas Production Report in 2012. There are currently no plans to start that data series back up again. There is not a direct replacement for the wellhead price on EIA’s website--Jennifer Wade, U.S. EIA.</t>
    </r>
  </si>
  <si>
    <t>Table NG1. Montana Natural Gas Production and Average Wellhead Price, 1960-2019</t>
  </si>
  <si>
    <r>
      <t>4</t>
    </r>
    <r>
      <rPr>
        <sz val="9"/>
        <rFont val="Arial"/>
        <family val="2"/>
      </rPr>
      <t>In 2000 and 2001, many of the remaining industrial customers in Montana chose their own supplier, possibly accounting for the low number of consumers reported in those years, and therefore the corresponding high average industrial usage.  In addition, a reporting error was probably made in those two years due to the size of the numerical anomaly.  Investigations with the U.S. EIA and NorthWestern Energy did not reconcile these numbers.</t>
    </r>
  </si>
  <si>
    <t>Note: The gas sales numbers in this table are significantly lower than the total gas consumption numbers in Table NG2.  As of 2019, they are about 50% lower than Montana's total consumption.  This is the case for several reasons. For one, these sales data are taken from annual reports filed by utilities to the Montana Public Service Commission.  The way utilities report gas sales to the Montana PSC is different from the way in which Table NG2 total consumption numbers are calculated by the U.S. Energy Information Administration.  More importantly, much of industrial consumption since 1991 is not reported in this table due to different reporting requirements and processes used by utilities since deregulation (such as not buying from the utilties but only using their transportation system).  Reasons for the difference also include the practice of utilities not reporting gas used for pipeline transportation.  In addition, this table generally does not include gas sales sold to other utilities for resale in Montana, lease and plant fuel, pipeline fuel, or fuel used by utilities.  Note that some utilities report in Mcf and some in Dkt.  Because these two units are approximately the same, the totals for all utilities are reported as a blend of both units.</t>
  </si>
  <si>
    <r>
      <t xml:space="preserve">NOTE: </t>
    </r>
    <r>
      <rPr>
        <sz val="9"/>
        <rFont val="Arial"/>
        <family val="2"/>
      </rPr>
      <t xml:space="preserve">Due to the difficulties of reporting exact or even approximate usage numbers for large individual gas users and due to confidentiality issues, DEQ has attempted to identify the current largest natural gas users in Montana and determine what range of average annual usage they likely fall under.  Data for estimating consumption ranges was historically taken from personal communication with utilities, State of Montana gas contracts, and from the DEQ Air and Waste Management Bureau, Emissions Inventory Report.  Today, almost all data comes from the natural gas utilities including NorthWestern Energy, Energy West and MDU.  Note that these ranges represent average annual usage over the past year and that actual usage can greatly vary from year to year--especially for the oil refineries.  </t>
    </r>
  </si>
  <si>
    <t>CHS</t>
  </si>
  <si>
    <t>Asphalt Products</t>
  </si>
  <si>
    <t>Hardin</t>
  </si>
  <si>
    <t xml:space="preserve">   2019 Natural Gas Production in Montana by Region</t>
  </si>
  <si>
    <r>
      <rPr>
        <b/>
        <sz val="9"/>
        <rFont val="Arial"/>
        <family val="2"/>
      </rPr>
      <t>Source</t>
    </r>
    <r>
      <rPr>
        <sz val="9"/>
        <rFont val="Arial"/>
        <family val="2"/>
      </rPr>
      <t>: Montana Board of Oil and Gas, 2019 Annual Review, page 15 -1,http://bogc.dnrc.mt.gov/annualreview/AR_2018.pdf</t>
    </r>
  </si>
  <si>
    <t>Up through 2008, Energy West's reporting year ends June 30th of each year.  As an example, for 2006, the period being reported is July 1, 2005 through June 30, 2006.  Starting at the end of calendar year 2008, their reporting year is on the calendar year.  They had a partial reporting year the last six months of 2008.</t>
  </si>
  <si>
    <t>Note: The numbers in this table are nominal prices not adjusted for inflation.  The chart to the right of the table is adjusted for inflation using 2019 dollars</t>
  </si>
  <si>
    <r>
      <rPr>
        <vertAlign val="superscript"/>
        <sz val="9"/>
        <rFont val="Arial"/>
        <family val="2"/>
      </rPr>
      <t>1</t>
    </r>
    <r>
      <rPr>
        <sz val="9"/>
        <rFont val="Arial"/>
        <family val="2"/>
      </rPr>
      <t>Between 2009 and 2019, about 50-55% of commerical establishments were counted in the commercial price.  Before 2009, that percentage was 80-100%.  Over 99% of residential customers are included in the price.</t>
    </r>
  </si>
  <si>
    <r>
      <t>Source:</t>
    </r>
    <r>
      <rPr>
        <sz val="9"/>
        <rFont val="Arial"/>
        <family val="2"/>
      </rPr>
      <t xml:space="preserve"> Annual reports filed with the Montana Public Service Commission by the natural gas utilities (1950-2019), supplemented by information obtained directly from the utilities.  After 1993, Schedule 35 of the annual reports of each utility was used. These annual reports are found on the Montana Public Service Commission website.  In May, 2016, Nick Bohr provided valuable information on the Cut Bank Gas Company and Michael Cashell of NorthWestern Energy gave valuable information on the Havre Pipeline.</t>
    </r>
  </si>
  <si>
    <t>Starting in 1999, the Montana Public Service Commission started reporting figures for Energy West-West Yellowstone, so those West Yellowstone numbers are included in these Energy West figures.  "Other" included sales to Malmstrom Air Force Base and other public authorities up until 1999.  Starting in 2000, the numbers for the 'other' category were no longer reported as such.  In 1993, Great Falls Gas became Energy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</si>
</sst>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
    <numFmt numFmtId="165" formatCode="0.000"/>
    <numFmt numFmtId="166" formatCode="0.0000"/>
    <numFmt numFmtId="167" formatCode="0.0%"/>
    <numFmt numFmtId="168" formatCode="0.0"/>
    <numFmt numFmtId="169" formatCode="_(&quot;$&quot;* #,##0_);_(&quot;$&quot;* \(#,##0\);_(&quot;$&quot;* &quot;-&quot;??_);_(@_)"/>
  </numFmts>
  <fonts count="23" x14ac:knownFonts="1">
    <font>
      <sz val="10"/>
      <name val="Arial"/>
    </font>
    <font>
      <sz val="10"/>
      <name val="Arial"/>
      <family val="2"/>
    </font>
    <font>
      <sz val="10"/>
      <name val="Arial"/>
      <family val="2"/>
    </font>
    <font>
      <b/>
      <sz val="10"/>
      <name val="Arial"/>
      <family val="2"/>
    </font>
    <font>
      <b/>
      <vertAlign val="superscript"/>
      <sz val="10"/>
      <name val="Arial"/>
      <family val="2"/>
    </font>
    <font>
      <vertAlign val="superscript"/>
      <sz val="9"/>
      <name val="Arial"/>
      <family val="2"/>
    </font>
    <font>
      <sz val="9"/>
      <name val="Arial"/>
      <family val="2"/>
    </font>
    <font>
      <b/>
      <sz val="9"/>
      <name val="Arial"/>
      <family val="2"/>
    </font>
    <font>
      <i/>
      <sz val="9"/>
      <name val="Arial"/>
      <family val="2"/>
    </font>
    <font>
      <i/>
      <sz val="10"/>
      <name val="Arial"/>
      <family val="2"/>
    </font>
    <font>
      <vertAlign val="superscript"/>
      <sz val="10"/>
      <name val="Arial"/>
      <family val="2"/>
    </font>
    <font>
      <vertAlign val="subscript"/>
      <sz val="10"/>
      <name val="Arial"/>
      <family val="2"/>
    </font>
    <font>
      <b/>
      <sz val="11"/>
      <name val="Arial"/>
      <family val="2"/>
    </font>
    <font>
      <sz val="11"/>
      <name val="Arial"/>
      <family val="2"/>
    </font>
    <font>
      <b/>
      <sz val="14"/>
      <name val="Arial"/>
      <family val="2"/>
    </font>
    <font>
      <b/>
      <vertAlign val="superscript"/>
      <sz val="14"/>
      <name val="Arial"/>
      <family val="2"/>
    </font>
    <font>
      <b/>
      <i/>
      <sz val="10"/>
      <name val="Arial"/>
      <family val="2"/>
    </font>
    <font>
      <sz val="14"/>
      <name val="Arial"/>
      <family val="2"/>
    </font>
    <font>
      <b/>
      <vertAlign val="superscript"/>
      <sz val="9"/>
      <name val="Arial"/>
      <family val="2"/>
    </font>
    <font>
      <u/>
      <sz val="9"/>
      <name val="Arial"/>
      <family val="2"/>
    </font>
    <font>
      <sz val="9"/>
      <color rgb="FF000000"/>
      <name val="Arial"/>
      <family val="2"/>
    </font>
    <font>
      <vertAlign val="superscript"/>
      <sz val="9"/>
      <color rgb="FF000000"/>
      <name val="Arial"/>
      <family val="2"/>
    </font>
    <font>
      <b/>
      <sz val="12"/>
      <name val="Arial"/>
      <family val="2"/>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390">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vertical="center"/>
    </xf>
    <xf numFmtId="0" fontId="2" fillId="0" borderId="1" xfId="0" applyFont="1" applyBorder="1"/>
    <xf numFmtId="0" fontId="3" fillId="0" borderId="0" xfId="0" applyFont="1" applyBorder="1" applyAlignment="1">
      <alignment horizontal="center" vertical="center" wrapText="1"/>
    </xf>
    <xf numFmtId="0" fontId="2" fillId="0" borderId="0" xfId="0" applyFont="1" applyBorder="1" applyAlignment="1"/>
    <xf numFmtId="0" fontId="2" fillId="0" borderId="0" xfId="0" applyFont="1" applyBorder="1" applyAlignment="1">
      <alignment horizontal="center" vertical="center" wrapText="1"/>
    </xf>
    <xf numFmtId="0" fontId="2" fillId="0" borderId="0" xfId="0" applyFont="1" applyAlignment="1">
      <alignment horizontal="center"/>
    </xf>
    <xf numFmtId="3" fontId="2" fillId="0" borderId="1" xfId="0" applyNumberFormat="1" applyFont="1" applyBorder="1" applyAlignment="1">
      <alignment horizontal="center"/>
    </xf>
    <xf numFmtId="3" fontId="2" fillId="0" borderId="0" xfId="0" applyNumberFormat="1" applyFont="1" applyBorder="1" applyAlignment="1">
      <alignment horizontal="center"/>
    </xf>
    <xf numFmtId="3" fontId="2" fillId="0" borderId="0" xfId="0" applyNumberFormat="1" applyFont="1" applyBorder="1" applyAlignment="1">
      <alignment horizontal="right"/>
    </xf>
    <xf numFmtId="165" fontId="2" fillId="0" borderId="0" xfId="0" applyNumberFormat="1" applyFont="1" applyBorder="1" applyAlignment="1">
      <alignment horizontal="right"/>
    </xf>
    <xf numFmtId="0" fontId="2" fillId="0" borderId="0" xfId="0" applyNumberFormat="1" applyFont="1" applyBorder="1" applyAlignment="1">
      <alignment horizontal="center"/>
    </xf>
    <xf numFmtId="0" fontId="6" fillId="0" borderId="0" xfId="0" applyNumberFormat="1" applyFont="1"/>
    <xf numFmtId="0" fontId="6" fillId="0" borderId="0" xfId="0" applyFont="1"/>
    <xf numFmtId="0" fontId="2" fillId="0" borderId="0" xfId="0" applyFont="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5"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pplyProtection="1">
      <alignment horizontal="left" vertical="center" indent="5"/>
      <protection locked="0"/>
    </xf>
    <xf numFmtId="0" fontId="2"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lignment horizontal="left" vertical="center" wrapText="1" indent="15"/>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 fontId="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indent="6"/>
    </xf>
    <xf numFmtId="3" fontId="9" fillId="0" borderId="0" xfId="0" applyNumberFormat="1" applyFont="1" applyFill="1" applyAlignment="1">
      <alignment horizontal="center" vertical="center" wrapText="1"/>
    </xf>
    <xf numFmtId="0" fontId="2" fillId="0" borderId="0" xfId="0" applyFont="1" applyFill="1" applyAlignment="1">
      <alignment vertical="center"/>
    </xf>
    <xf numFmtId="3" fontId="2" fillId="0" borderId="0" xfId="0" applyNumberFormat="1" applyFont="1" applyFill="1" applyAlignment="1">
      <alignment vertical="center"/>
    </xf>
    <xf numFmtId="3" fontId="9" fillId="0" borderId="0" xfId="0" applyNumberFormat="1" applyFont="1" applyFill="1" applyAlignment="1">
      <alignment horizontal="right" vertical="center"/>
    </xf>
    <xf numFmtId="1" fontId="9" fillId="0" borderId="0" xfId="0" applyNumberFormat="1" applyFont="1" applyFill="1" applyAlignment="1">
      <alignment horizontal="center" vertical="center"/>
    </xf>
    <xf numFmtId="0" fontId="2" fillId="0" borderId="0" xfId="0" applyFont="1" applyFill="1" applyAlignment="1">
      <alignment horizontal="right" vertical="center" wrapText="1"/>
    </xf>
    <xf numFmtId="166" fontId="2" fillId="0" borderId="0" xfId="0" applyNumberFormat="1" applyFont="1" applyFill="1" applyAlignment="1">
      <alignment horizontal="right" vertical="center"/>
    </xf>
    <xf numFmtId="1" fontId="2" fillId="0" borderId="0" xfId="0" applyNumberFormat="1" applyFont="1" applyFill="1" applyAlignment="1">
      <alignment horizontal="left" vertical="center" indent="4"/>
    </xf>
    <xf numFmtId="1" fontId="2" fillId="0" borderId="0" xfId="0" applyNumberFormat="1" applyFont="1" applyFill="1" applyAlignment="1">
      <alignment horizontal="left" vertical="center" indent="5"/>
    </xf>
    <xf numFmtId="0" fontId="11" fillId="0" borderId="0" xfId="0" applyFont="1" applyFill="1" applyAlignment="1">
      <alignment horizontal="right" vertical="center" wrapText="1"/>
    </xf>
    <xf numFmtId="1" fontId="9" fillId="0" borderId="0" xfId="0" applyNumberFormat="1" applyFont="1" applyFill="1" applyAlignment="1">
      <alignment horizontal="left" vertical="center" indent="4"/>
    </xf>
    <xf numFmtId="0" fontId="2" fillId="0" borderId="0" xfId="0" applyFont="1" applyFill="1" applyAlignment="1">
      <alignment horizontal="left" vertical="center" wrapText="1" indent="2"/>
    </xf>
    <xf numFmtId="3" fontId="2" fillId="0" borderId="0" xfId="0" applyNumberFormat="1" applyFont="1" applyAlignment="1">
      <alignment vertical="center"/>
    </xf>
    <xf numFmtId="0" fontId="3"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2" fillId="0" borderId="0" xfId="0" applyNumberFormat="1" applyFont="1" applyBorder="1" applyAlignment="1">
      <alignment horizontal="center" vertical="center"/>
    </xf>
    <xf numFmtId="1" fontId="2" fillId="0" borderId="10"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67" fontId="2" fillId="0" borderId="5" xfId="0" applyNumberFormat="1" applyFont="1" applyFill="1" applyBorder="1" applyAlignment="1">
      <alignment horizontal="center" vertical="center"/>
    </xf>
    <xf numFmtId="3" fontId="2" fillId="0" borderId="1" xfId="0" applyNumberFormat="1" applyFont="1" applyFill="1" applyBorder="1" applyAlignment="1">
      <alignment vertical="center"/>
    </xf>
    <xf numFmtId="167" fontId="2" fillId="0" borderId="5"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2" xfId="0" applyFont="1" applyBorder="1" applyAlignment="1">
      <alignment horizontal="lef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3" fontId="2" fillId="0" borderId="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6" fillId="0" borderId="0" xfId="0" applyFont="1" applyAlignment="1">
      <alignment horizontal="left" wrapText="1"/>
    </xf>
    <xf numFmtId="0" fontId="7" fillId="0" borderId="0" xfId="0" applyFont="1" applyAlignment="1">
      <alignment horizontal="left" wrapText="1"/>
    </xf>
    <xf numFmtId="0" fontId="0" fillId="0" borderId="4" xfId="0" applyBorder="1"/>
    <xf numFmtId="0" fontId="0" fillId="0" borderId="13" xfId="0" applyBorder="1"/>
    <xf numFmtId="0" fontId="3" fillId="0" borderId="1" xfId="0"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3" fontId="2" fillId="0" borderId="3" xfId="0" applyNumberFormat="1" applyFont="1" applyBorder="1" applyAlignment="1">
      <alignment horizontal="center"/>
    </xf>
    <xf numFmtId="0" fontId="2" fillId="0" borderId="5" xfId="0" applyNumberFormat="1" applyFont="1" applyBorder="1" applyAlignment="1">
      <alignment horizontal="center"/>
    </xf>
    <xf numFmtId="0" fontId="3" fillId="0" borderId="0" xfId="0" applyNumberFormat="1" applyFont="1" applyBorder="1"/>
    <xf numFmtId="0" fontId="2" fillId="0" borderId="10" xfId="0" applyNumberFormat="1" applyFont="1" applyBorder="1"/>
    <xf numFmtId="0" fontId="2" fillId="0" borderId="0" xfId="0" applyNumberFormat="1" applyFont="1" applyBorder="1" applyAlignment="1">
      <alignment horizontal="left"/>
    </xf>
    <xf numFmtId="3" fontId="2" fillId="0" borderId="10" xfId="0" applyNumberFormat="1" applyFont="1" applyBorder="1" applyAlignment="1">
      <alignment horizont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protection locked="0"/>
    </xf>
    <xf numFmtId="0" fontId="2" fillId="0" borderId="10" xfId="0" applyFont="1" applyBorder="1" applyAlignment="1">
      <alignment vertical="center" wrapText="1"/>
    </xf>
    <xf numFmtId="0" fontId="2" fillId="0" borderId="5" xfId="0" applyFont="1" applyFill="1" applyBorder="1" applyAlignment="1">
      <alignment horizontal="left" vertical="center" wrapText="1" indent="15"/>
    </xf>
    <xf numFmtId="0" fontId="3" fillId="0" borderId="5" xfId="0" applyFont="1" applyFill="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0" fillId="0" borderId="14" xfId="0" applyBorder="1"/>
    <xf numFmtId="0" fontId="0" fillId="0" borderId="10" xfId="0" applyBorder="1"/>
    <xf numFmtId="0" fontId="13" fillId="0" borderId="10" xfId="0" applyFont="1" applyBorder="1"/>
    <xf numFmtId="0" fontId="13" fillId="0" borderId="10" xfId="0" applyFont="1" applyBorder="1" applyAlignment="1">
      <alignment horizontal="left"/>
    </xf>
    <xf numFmtId="0" fontId="0" fillId="0" borderId="10" xfId="0" applyBorder="1" applyAlignment="1">
      <alignment horizontal="left"/>
    </xf>
    <xf numFmtId="0" fontId="13" fillId="0" borderId="14" xfId="0" applyFont="1" applyBorder="1" applyAlignment="1">
      <alignment horizontal="left"/>
    </xf>
    <xf numFmtId="0" fontId="0" fillId="0" borderId="14" xfId="0" applyBorder="1" applyAlignment="1">
      <alignment horizontal="left"/>
    </xf>
    <xf numFmtId="0" fontId="12" fillId="0" borderId="6" xfId="0" applyFont="1" applyBorder="1"/>
    <xf numFmtId="0" fontId="0" fillId="0" borderId="6" xfId="0" applyBorder="1"/>
    <xf numFmtId="0" fontId="0" fillId="0" borderId="7" xfId="0" applyBorder="1"/>
    <xf numFmtId="0" fontId="0" fillId="0" borderId="9" xfId="0" applyBorder="1"/>
    <xf numFmtId="0" fontId="12"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1" xfId="0" applyFont="1" applyFill="1" applyBorder="1" applyAlignment="1">
      <alignment horizontal="left" vertical="center" wrapText="1" indent="4"/>
    </xf>
    <xf numFmtId="0" fontId="2" fillId="0" borderId="15" xfId="0" applyFont="1" applyFill="1" applyBorder="1" applyAlignment="1">
      <alignment horizontal="left" vertical="center" wrapText="1" indent="4"/>
    </xf>
    <xf numFmtId="0" fontId="2" fillId="0" borderId="1" xfId="0" applyFont="1" applyBorder="1" applyAlignment="1">
      <alignment horizontal="center" vertical="center"/>
    </xf>
    <xf numFmtId="3" fontId="2" fillId="0" borderId="5" xfId="0" applyNumberFormat="1" applyFont="1" applyBorder="1" applyAlignment="1">
      <alignment horizontal="center" vertical="center"/>
    </xf>
    <xf numFmtId="0" fontId="2" fillId="0" borderId="5" xfId="0" applyNumberFormat="1" applyFont="1" applyBorder="1" applyAlignment="1">
      <alignment horizontal="left"/>
    </xf>
    <xf numFmtId="3" fontId="2" fillId="0" borderId="1"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2" fillId="0" borderId="0"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2" fontId="2" fillId="0" borderId="3"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5" xfId="0" applyFont="1" applyBorder="1" applyAlignment="1">
      <alignment horizontal="left"/>
    </xf>
    <xf numFmtId="3" fontId="2" fillId="0" borderId="2" xfId="0" applyNumberFormat="1" applyFont="1" applyBorder="1" applyAlignment="1">
      <alignment horizontal="center"/>
    </xf>
    <xf numFmtId="0" fontId="16" fillId="0" borderId="10" xfId="0" applyFont="1" applyBorder="1"/>
    <xf numFmtId="0" fontId="2" fillId="0" borderId="1"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NumberFormat="1" applyFont="1" applyAlignment="1">
      <alignment horizontal="left"/>
    </xf>
    <xf numFmtId="0" fontId="17" fillId="0" borderId="0" xfId="0" applyFont="1"/>
    <xf numFmtId="0" fontId="2" fillId="0" borderId="0" xfId="0" applyNumberFormat="1" applyFont="1"/>
    <xf numFmtId="0" fontId="17" fillId="0" borderId="0" xfId="0" applyFont="1" applyAlignment="1">
      <alignment vertical="center"/>
    </xf>
    <xf numFmtId="0" fontId="17" fillId="0" borderId="0" xfId="0" applyFont="1" applyAlignment="1">
      <alignment vertical="center" wrapText="1"/>
    </xf>
    <xf numFmtId="168" fontId="2" fillId="0" borderId="0" xfId="0" applyNumberFormat="1" applyFont="1" applyFill="1" applyBorder="1" applyAlignment="1">
      <alignment horizontal="center" vertical="center"/>
    </xf>
    <xf numFmtId="0" fontId="2" fillId="0" borderId="0" xfId="0" applyFont="1" applyAlignment="1">
      <alignment horizontal="left" vertical="center" indent="4"/>
    </xf>
    <xf numFmtId="0" fontId="6" fillId="0" borderId="0" xfId="0" applyFont="1" applyFill="1" applyBorder="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7" fillId="0" borderId="0" xfId="0" applyNumberFormat="1" applyFont="1" applyAlignment="1">
      <alignment horizontal="left" wrapText="1"/>
    </xf>
    <xf numFmtId="0" fontId="6" fillId="0" borderId="0" xfId="0" applyFont="1" applyAlignment="1">
      <alignment horizontal="left" vertical="center" indent="4"/>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indent="4"/>
    </xf>
    <xf numFmtId="0" fontId="6" fillId="0" borderId="0" xfId="0" applyFont="1" applyAlignment="1">
      <alignment horizontal="left" vertical="center" indent="8"/>
    </xf>
    <xf numFmtId="0" fontId="5" fillId="0" borderId="0" xfId="0" applyFont="1" applyAlignment="1">
      <alignment vertical="center" wrapText="1"/>
    </xf>
    <xf numFmtId="0" fontId="18"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center" vertical="center"/>
    </xf>
    <xf numFmtId="0" fontId="5" fillId="0" borderId="0" xfId="0" applyFont="1" applyAlignment="1">
      <alignment horizontal="left" vertical="top" wrapText="1" indent="4"/>
    </xf>
    <xf numFmtId="2" fontId="2" fillId="0" borderId="5" xfId="0" quotePrefix="1" applyNumberFormat="1" applyFont="1" applyFill="1" applyBorder="1" applyAlignment="1">
      <alignment horizontal="center" vertical="center"/>
    </xf>
    <xf numFmtId="2" fontId="2" fillId="0" borderId="10" xfId="0" quotePrefix="1" applyNumberFormat="1" applyFont="1" applyFill="1" applyBorder="1" applyAlignment="1">
      <alignment horizontal="center" vertical="center"/>
    </xf>
    <xf numFmtId="3" fontId="2" fillId="0" borderId="5" xfId="0" quotePrefix="1" applyNumberFormat="1" applyFont="1" applyFill="1" applyBorder="1" applyAlignment="1">
      <alignment horizontal="center" vertical="center" wrapText="1"/>
    </xf>
    <xf numFmtId="0" fontId="14" fillId="0" borderId="15" xfId="0" applyFont="1" applyBorder="1" applyAlignment="1">
      <alignment horizontal="left" vertical="center"/>
    </xf>
    <xf numFmtId="0" fontId="3" fillId="0" borderId="12" xfId="0" applyFont="1" applyBorder="1" applyAlignment="1">
      <alignment horizontal="center" vertical="center" wrapText="1"/>
    </xf>
    <xf numFmtId="0" fontId="2" fillId="0" borderId="1" xfId="0" applyFont="1" applyFill="1" applyBorder="1" applyAlignment="1">
      <alignment horizontal="left"/>
    </xf>
    <xf numFmtId="0" fontId="6" fillId="0" borderId="0" xfId="0" applyFont="1" applyBorder="1" applyAlignment="1">
      <alignment horizontal="left"/>
    </xf>
    <xf numFmtId="0" fontId="0" fillId="0" borderId="1" xfId="0" applyBorder="1"/>
    <xf numFmtId="0" fontId="0" fillId="0" borderId="5" xfId="0" applyBorder="1"/>
    <xf numFmtId="0" fontId="0" fillId="0" borderId="3" xfId="0" applyBorder="1"/>
    <xf numFmtId="0" fontId="5" fillId="0" borderId="0" xfId="0" applyFont="1" applyAlignment="1">
      <alignment vertical="justify" wrapText="1"/>
    </xf>
    <xf numFmtId="0" fontId="7" fillId="0" borderId="0" xfId="0" applyFont="1" applyAlignment="1">
      <alignment horizontal="right" vertical="justify" wrapText="1"/>
    </xf>
    <xf numFmtId="0" fontId="5" fillId="0" borderId="0" xfId="0" applyFont="1" applyAlignment="1">
      <alignment horizontal="right" vertical="justify" wrapText="1"/>
    </xf>
    <xf numFmtId="0" fontId="2" fillId="0" borderId="0" xfId="0" applyFont="1" applyBorder="1" applyAlignment="1">
      <alignment vertical="center"/>
    </xf>
    <xf numFmtId="0" fontId="0" fillId="0" borderId="0" xfId="0" applyAlignment="1"/>
    <xf numFmtId="0" fontId="3" fillId="0" borderId="0" xfId="0" applyFont="1" applyBorder="1" applyAlignment="1">
      <alignment horizontal="left" vertical="center"/>
    </xf>
    <xf numFmtId="0" fontId="6" fillId="0" borderId="0" xfId="0" quotePrefix="1" applyFont="1" applyAlignment="1">
      <alignment horizontal="right" vertical="center" wrapText="1"/>
    </xf>
    <xf numFmtId="0" fontId="6" fillId="0" borderId="0" xfId="0" applyNumberFormat="1" applyFont="1" applyAlignment="1">
      <alignment horizontal="center"/>
    </xf>
    <xf numFmtId="0" fontId="6" fillId="0" borderId="0" xfId="0" applyFont="1" applyBorder="1"/>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Fill="1" applyBorder="1"/>
    <xf numFmtId="0" fontId="2" fillId="0" borderId="0" xfId="0" applyFont="1" applyFill="1" applyBorder="1" applyAlignment="1">
      <alignment horizontal="left"/>
    </xf>
    <xf numFmtId="0" fontId="0" fillId="0" borderId="0" xfId="0" applyBorder="1"/>
    <xf numFmtId="1" fontId="2" fillId="0" borderId="0" xfId="0" quotePrefix="1" applyNumberFormat="1" applyFont="1" applyFill="1" applyBorder="1" applyAlignment="1">
      <alignment horizontal="center" vertical="center"/>
    </xf>
    <xf numFmtId="169" fontId="2" fillId="0" borderId="5" xfId="1" quotePrefix="1" applyNumberFormat="1" applyFont="1" applyFill="1" applyBorder="1" applyAlignment="1">
      <alignment horizontal="center" vertical="center"/>
    </xf>
    <xf numFmtId="169" fontId="2" fillId="0" borderId="5" xfId="1" applyNumberFormat="1" applyFont="1" applyFill="1" applyBorder="1" applyAlignment="1">
      <alignment horizontal="center" vertical="center"/>
    </xf>
    <xf numFmtId="169" fontId="2" fillId="0" borderId="5"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indent="4"/>
    </xf>
    <xf numFmtId="0" fontId="3" fillId="0" borderId="1" xfId="0" applyFont="1" applyFill="1" applyBorder="1" applyAlignment="1">
      <alignment horizontal="left" vertical="center" wrapText="1" indent="4"/>
    </xf>
    <xf numFmtId="0" fontId="2" fillId="0" borderId="4" xfId="0" applyFont="1" applyFill="1" applyBorder="1" applyAlignment="1">
      <alignment horizontal="left" vertical="center" wrapText="1" indent="4"/>
    </xf>
    <xf numFmtId="0" fontId="2" fillId="0" borderId="13" xfId="0" applyFont="1" applyFill="1" applyBorder="1" applyAlignment="1">
      <alignment horizontal="left" vertical="center" wrapText="1" indent="4"/>
    </xf>
    <xf numFmtId="164" fontId="2" fillId="0" borderId="5" xfId="1" applyNumberFormat="1" applyFont="1" applyFill="1" applyBorder="1" applyAlignment="1">
      <alignment horizontal="center" vertical="center"/>
    </xf>
    <xf numFmtId="0" fontId="3" fillId="0" borderId="1" xfId="0" applyFont="1" applyFill="1" applyBorder="1" applyAlignment="1">
      <alignment horizontal="center" wrapText="1"/>
    </xf>
    <xf numFmtId="0" fontId="3" fillId="0" borderId="15" xfId="0" applyFont="1" applyFill="1" applyBorder="1" applyAlignment="1">
      <alignment horizontal="left" vertical="center" wrapText="1" indent="4"/>
    </xf>
    <xf numFmtId="3" fontId="2" fillId="0" borderId="13" xfId="0" applyNumberFormat="1" applyFont="1" applyFill="1" applyBorder="1" applyAlignment="1">
      <alignment horizontal="left" vertical="center" wrapText="1" indent="4"/>
    </xf>
    <xf numFmtId="3" fontId="3" fillId="0" borderId="5"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164" fontId="2" fillId="0" borderId="5" xfId="1" quotePrefix="1"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3" fontId="2" fillId="0" borderId="0" xfId="0" applyNumberFormat="1" applyFont="1" applyFill="1" applyBorder="1" applyAlignment="1">
      <alignment horizontal="left" vertical="center" wrapText="1" indent="2"/>
    </xf>
    <xf numFmtId="3" fontId="2" fillId="0" borderId="0" xfId="0" applyNumberFormat="1" applyFont="1" applyFill="1" applyBorder="1" applyAlignment="1">
      <alignment horizontal="left" vertical="center" wrapText="1" indent="4"/>
    </xf>
    <xf numFmtId="3" fontId="3" fillId="0" borderId="0"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2" fillId="0" borderId="2" xfId="0" applyFont="1" applyFill="1" applyBorder="1" applyAlignment="1">
      <alignment horizontal="left" vertical="center" wrapText="1" indent="4"/>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2" xfId="0" applyFont="1" applyFill="1" applyBorder="1" applyAlignment="1">
      <alignment vertical="center" wrapText="1"/>
    </xf>
    <xf numFmtId="3" fontId="3" fillId="0" borderId="3" xfId="0" applyNumberFormat="1" applyFont="1" applyFill="1" applyBorder="1" applyAlignment="1">
      <alignment vertical="center" wrapText="1"/>
    </xf>
    <xf numFmtId="3" fontId="3" fillId="0" borderId="11" xfId="0" applyNumberFormat="1" applyFont="1" applyFill="1" applyBorder="1" applyAlignment="1">
      <alignment vertical="center" wrapText="1"/>
    </xf>
    <xf numFmtId="0" fontId="2" fillId="0" borderId="0" xfId="0" applyFont="1" applyBorder="1" applyAlignment="1">
      <alignment horizontal="left"/>
    </xf>
    <xf numFmtId="0" fontId="2"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wrapText="1"/>
    </xf>
    <xf numFmtId="164" fontId="2" fillId="0" borderId="0" xfId="1" applyNumberFormat="1" applyFont="1" applyFill="1" applyBorder="1" applyAlignment="1">
      <alignment horizontal="center" vertical="center"/>
    </xf>
    <xf numFmtId="3" fontId="2" fillId="0" borderId="0" xfId="0" applyNumberFormat="1" applyFont="1" applyFill="1" applyBorder="1" applyAlignment="1">
      <alignment vertical="center"/>
    </xf>
    <xf numFmtId="0" fontId="6" fillId="0" borderId="0" xfId="0" applyNumberFormat="1" applyFont="1" applyAlignment="1">
      <alignment wrapText="1"/>
    </xf>
    <xf numFmtId="3" fontId="2" fillId="0" borderId="11" xfId="0" quotePrefix="1" applyNumberFormat="1" applyFont="1" applyFill="1" applyBorder="1" applyAlignment="1">
      <alignment horizontal="center" vertical="center" wrapText="1"/>
    </xf>
    <xf numFmtId="0" fontId="6" fillId="0" borderId="0" xfId="0" applyFont="1" applyAlignment="1">
      <alignment vertical="center" wrapText="1"/>
    </xf>
    <xf numFmtId="164" fontId="2" fillId="0" borderId="0" xfId="1" quotePrefix="1" applyNumberFormat="1" applyFont="1" applyFill="1" applyBorder="1" applyAlignment="1">
      <alignment horizontal="center" vertical="center"/>
    </xf>
    <xf numFmtId="3" fontId="3" fillId="0" borderId="3" xfId="0" applyNumberFormat="1" applyFont="1" applyFill="1" applyBorder="1" applyAlignment="1">
      <alignment vertical="center"/>
    </xf>
    <xf numFmtId="1" fontId="1" fillId="0" borderId="3" xfId="0" applyNumberFormat="1" applyFont="1" applyFill="1" applyBorder="1" applyAlignment="1">
      <alignment horizontal="center" vertical="center"/>
    </xf>
    <xf numFmtId="0" fontId="1" fillId="0" borderId="10" xfId="0" applyFont="1" applyBorder="1"/>
    <xf numFmtId="0" fontId="1" fillId="0" borderId="10" xfId="0" applyFont="1" applyBorder="1" applyAlignment="1">
      <alignment horizontal="left"/>
    </xf>
    <xf numFmtId="2" fontId="1" fillId="0" borderId="3" xfId="0" applyNumberFormat="1" applyFont="1" applyBorder="1" applyAlignment="1">
      <alignment horizontal="center"/>
    </xf>
    <xf numFmtId="3" fontId="1" fillId="0" borderId="11" xfId="0" quotePrefix="1" applyNumberFormat="1" applyFont="1" applyBorder="1" applyAlignment="1">
      <alignment horizontal="center"/>
    </xf>
    <xf numFmtId="0" fontId="6"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vertical="center"/>
    </xf>
    <xf numFmtId="0" fontId="1" fillId="0" borderId="1" xfId="0" applyFont="1" applyBorder="1" applyAlignment="1">
      <alignment horizontal="left"/>
    </xf>
    <xf numFmtId="0" fontId="1" fillId="0" borderId="5" xfId="0" applyFont="1" applyBorder="1" applyAlignment="1">
      <alignment horizontal="left"/>
    </xf>
    <xf numFmtId="0" fontId="1" fillId="0" borderId="1" xfId="0" applyFont="1" applyFill="1" applyBorder="1" applyAlignment="1">
      <alignment horizontal="left"/>
    </xf>
    <xf numFmtId="0" fontId="1" fillId="0" borderId="10" xfId="0" applyFont="1" applyFill="1" applyBorder="1" applyAlignment="1">
      <alignment horizontal="left"/>
    </xf>
    <xf numFmtId="0" fontId="1" fillId="0" borderId="5" xfId="0" applyFont="1" applyFill="1" applyBorder="1" applyAlignment="1">
      <alignment horizontal="left"/>
    </xf>
    <xf numFmtId="2" fontId="1" fillId="0" borderId="0" xfId="0" applyNumberFormat="1" applyFont="1" applyBorder="1" applyAlignment="1">
      <alignment horizontal="center"/>
    </xf>
    <xf numFmtId="3" fontId="1" fillId="0" borderId="5" xfId="0" quotePrefix="1" applyNumberFormat="1"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xf>
    <xf numFmtId="0" fontId="1" fillId="0" borderId="0" xfId="0" applyFont="1" applyAlignment="1">
      <alignment vertical="center" wrapText="1"/>
    </xf>
    <xf numFmtId="0" fontId="6" fillId="0" borderId="0" xfId="0" applyFont="1" applyAlignment="1">
      <alignment vertical="center" wrapText="1"/>
    </xf>
    <xf numFmtId="1" fontId="1" fillId="0" borderId="0" xfId="0" applyNumberFormat="1" applyFont="1" applyFill="1" applyBorder="1" applyAlignment="1">
      <alignment horizontal="center" vertical="center"/>
    </xf>
    <xf numFmtId="0" fontId="6" fillId="0" borderId="0" xfId="0" applyFont="1" applyAlignment="1">
      <alignment vertical="center" wrapText="1"/>
    </xf>
    <xf numFmtId="0" fontId="0" fillId="0" borderId="0" xfId="0" applyAlignment="1">
      <alignment wrapText="1"/>
    </xf>
    <xf numFmtId="0" fontId="0" fillId="0" borderId="15" xfId="0" applyBorder="1"/>
    <xf numFmtId="0" fontId="1" fillId="0" borderId="4" xfId="0" applyFont="1" applyBorder="1"/>
    <xf numFmtId="0" fontId="1" fillId="0" borderId="1" xfId="0" applyFont="1" applyBorder="1"/>
    <xf numFmtId="0" fontId="1" fillId="0" borderId="0" xfId="0" applyFont="1" applyBorder="1"/>
    <xf numFmtId="0" fontId="1" fillId="0" borderId="5" xfId="0" applyFont="1" applyBorder="1"/>
    <xf numFmtId="0" fontId="1"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0" xfId="0" applyNumberFormat="1" applyFont="1" applyBorder="1" applyAlignment="1">
      <alignment horizontal="center"/>
    </xf>
    <xf numFmtId="3" fontId="1" fillId="0" borderId="5" xfId="0" applyNumberFormat="1" applyFont="1" applyBorder="1" applyAlignment="1">
      <alignment horizontal="center"/>
    </xf>
    <xf numFmtId="0" fontId="1" fillId="0" borderId="10" xfId="0" applyNumberFormat="1" applyFont="1" applyBorder="1" applyAlignment="1">
      <alignment horizontal="center"/>
    </xf>
    <xf numFmtId="0" fontId="1" fillId="0" borderId="0" xfId="0" applyNumberFormat="1" applyFont="1" applyBorder="1" applyAlignment="1">
      <alignment horizontal="center"/>
    </xf>
    <xf numFmtId="3" fontId="1" fillId="0" borderId="3" xfId="0" applyNumberFormat="1" applyFont="1" applyBorder="1" applyAlignment="1">
      <alignment horizontal="center"/>
    </xf>
    <xf numFmtId="0" fontId="0" fillId="0" borderId="0" xfId="0" applyAlignment="1"/>
    <xf numFmtId="0" fontId="5" fillId="0" borderId="0" xfId="0" applyFont="1" applyBorder="1" applyAlignment="1">
      <alignment vertical="top" wrapText="1"/>
    </xf>
    <xf numFmtId="0" fontId="20" fillId="0" borderId="0" xfId="0" applyFont="1" applyAlignment="1">
      <alignment wrapText="1"/>
    </xf>
    <xf numFmtId="0" fontId="1" fillId="0" borderId="0" xfId="0" applyFont="1" applyAlignment="1">
      <alignment wrapText="1"/>
    </xf>
    <xf numFmtId="0" fontId="20" fillId="0" borderId="0" xfId="0" applyFont="1" applyAlignment="1">
      <alignment horizontal="left" wrapText="1"/>
    </xf>
    <xf numFmtId="0" fontId="2" fillId="0" borderId="10" xfId="0" applyFont="1" applyBorder="1" applyAlignment="1">
      <alignment horizontal="left"/>
    </xf>
    <xf numFmtId="0" fontId="1" fillId="0" borderId="0" xfId="0" applyFont="1" applyBorder="1" applyAlignment="1">
      <alignment horizontal="left"/>
    </xf>
    <xf numFmtId="1" fontId="2" fillId="0" borderId="3"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0" fontId="2" fillId="0" borderId="0" xfId="0" applyFont="1" applyBorder="1" applyAlignment="1">
      <alignment horizontal="center" vertical="center" wrapText="1"/>
    </xf>
    <xf numFmtId="0" fontId="1" fillId="0" borderId="0" xfId="0" quotePrefix="1" applyNumberFormat="1" applyFont="1" applyBorder="1" applyAlignment="1">
      <alignment horizontal="center"/>
    </xf>
    <xf numFmtId="2" fontId="1" fillId="0" borderId="10" xfId="0" quotePrefix="1" applyNumberFormat="1" applyFont="1" applyFill="1" applyBorder="1" applyAlignment="1">
      <alignment horizontal="center" vertical="center"/>
    </xf>
    <xf numFmtId="2" fontId="1" fillId="0" borderId="11" xfId="0" quotePrefix="1" applyNumberFormat="1" applyFont="1" applyFill="1" applyBorder="1" applyAlignment="1">
      <alignment horizontal="center" vertical="center"/>
    </xf>
    <xf numFmtId="1"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Alignment="1"/>
    <xf numFmtId="3" fontId="2" fillId="0" borderId="3" xfId="0" applyNumberFormat="1" applyFont="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1" xfId="0" applyNumberFormat="1" applyFont="1" applyBorder="1"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5" fillId="0" borderId="0" xfId="0" applyFont="1" applyBorder="1" applyAlignment="1">
      <alignment horizontal="left" vertical="top" wrapText="1"/>
    </xf>
    <xf numFmtId="0" fontId="0" fillId="0" borderId="0" xfId="0" applyAlignment="1"/>
    <xf numFmtId="3" fontId="1" fillId="0" borderId="10" xfId="0" applyNumberFormat="1" applyFont="1" applyBorder="1" applyAlignment="1">
      <alignment horizontal="center"/>
    </xf>
    <xf numFmtId="2" fontId="1" fillId="0" borderId="5" xfId="0" quotePrefix="1" applyNumberFormat="1" applyFont="1" applyFill="1" applyBorder="1" applyAlignment="1">
      <alignment horizontal="center" vertical="center"/>
    </xf>
    <xf numFmtId="164" fontId="0" fillId="0" borderId="5" xfId="0" applyNumberFormat="1" applyBorder="1" applyAlignment="1">
      <alignment horizontal="center" vertical="center"/>
    </xf>
    <xf numFmtId="3" fontId="5" fillId="0" borderId="0" xfId="0" applyNumberFormat="1" applyFont="1" applyFill="1" applyBorder="1" applyAlignment="1" applyProtection="1">
      <alignment horizontal="left" vertical="center" wrapText="1"/>
      <protection locked="0"/>
    </xf>
    <xf numFmtId="3" fontId="2" fillId="0" borderId="2" xfId="0" applyNumberFormat="1" applyFont="1" applyFill="1" applyBorder="1" applyAlignment="1">
      <alignment horizontal="center" vertical="center"/>
    </xf>
    <xf numFmtId="167" fontId="2" fillId="0" borderId="11" xfId="0" applyNumberFormat="1" applyFont="1" applyFill="1" applyBorder="1" applyAlignment="1">
      <alignment horizontal="center" vertical="center"/>
    </xf>
    <xf numFmtId="0" fontId="6" fillId="0" borderId="1" xfId="0" applyFont="1" applyBorder="1" applyAlignment="1"/>
    <xf numFmtId="0" fontId="6" fillId="0" borderId="0" xfId="0" applyFont="1" applyBorder="1" applyAlignment="1"/>
    <xf numFmtId="0" fontId="2" fillId="0" borderId="3" xfId="0" applyFont="1" applyBorder="1" applyAlignment="1">
      <alignment horizontal="center" vertical="center" wrapText="1"/>
    </xf>
    <xf numFmtId="0" fontId="6" fillId="0" borderId="0" xfId="0" applyFont="1" applyAlignment="1">
      <alignment vertical="center" wrapText="1"/>
    </xf>
    <xf numFmtId="3" fontId="2" fillId="0" borderId="2"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 fillId="0" borderId="5" xfId="0" quotePrefix="1" applyNumberFormat="1" applyFont="1" applyBorder="1" applyAlignment="1">
      <alignment horizontal="center"/>
    </xf>
    <xf numFmtId="0" fontId="1" fillId="0" borderId="3" xfId="0" quotePrefix="1" applyNumberFormat="1" applyFont="1" applyBorder="1" applyAlignment="1">
      <alignment horizontal="center"/>
    </xf>
    <xf numFmtId="1" fontId="2" fillId="0" borderId="2" xfId="0" applyNumberFormat="1" applyFont="1" applyFill="1" applyBorder="1" applyAlignment="1">
      <alignment horizontal="center" vertical="center"/>
    </xf>
    <xf numFmtId="0" fontId="2" fillId="0" borderId="0" xfId="0" applyFont="1" applyBorder="1" applyAlignment="1">
      <alignment horizontal="center" vertical="center" wrapText="1"/>
    </xf>
    <xf numFmtId="0" fontId="2" fillId="0" borderId="3" xfId="0" applyFont="1" applyBorder="1" applyAlignment="1">
      <alignment horizontal="left"/>
    </xf>
    <xf numFmtId="3" fontId="1" fillId="0" borderId="14" xfId="0" applyNumberFormat="1" applyFont="1" applyBorder="1" applyAlignment="1">
      <alignment horizontal="center"/>
    </xf>
    <xf numFmtId="3" fontId="2" fillId="0" borderId="0" xfId="0" quotePrefix="1" applyNumberFormat="1" applyFont="1" applyFill="1" applyBorder="1" applyAlignment="1">
      <alignment horizontal="center" vertical="center" wrapText="1"/>
    </xf>
    <xf numFmtId="164" fontId="0" fillId="0" borderId="3" xfId="0" applyNumberFormat="1" applyBorder="1" applyAlignment="1">
      <alignment horizontal="center" vertical="center"/>
    </xf>
    <xf numFmtId="164" fontId="2" fillId="0" borderId="3" xfId="1" quotePrefix="1" applyNumberFormat="1" applyFont="1" applyFill="1" applyBorder="1" applyAlignment="1">
      <alignment horizontal="center" vertical="center"/>
    </xf>
    <xf numFmtId="0" fontId="2" fillId="0" borderId="3" xfId="0" applyFont="1" applyFill="1" applyBorder="1" applyAlignment="1">
      <alignment horizontal="center" vertical="center"/>
    </xf>
    <xf numFmtId="3" fontId="2" fillId="0" borderId="3" xfId="0" applyNumberFormat="1" applyFont="1" applyFill="1" applyBorder="1" applyAlignment="1">
      <alignment vertical="center"/>
    </xf>
    <xf numFmtId="0" fontId="1" fillId="0" borderId="0" xfId="0" applyFont="1" applyAlignment="1">
      <alignment horizontal="left"/>
    </xf>
    <xf numFmtId="0" fontId="1" fillId="0" borderId="0" xfId="0" applyFont="1"/>
    <xf numFmtId="3" fontId="2" fillId="0" borderId="0" xfId="0" applyNumberFormat="1" applyFont="1" applyBorder="1" applyAlignment="1">
      <alignment horizontal="right" wrapText="1"/>
    </xf>
    <xf numFmtId="0" fontId="6" fillId="0" borderId="0" xfId="0" applyFont="1" applyAlignment="1">
      <alignment horizontal="left" vertical="top" wrapText="1"/>
    </xf>
    <xf numFmtId="0" fontId="6" fillId="0" borderId="0" xfId="0" applyNumberFormat="1" applyFont="1" applyAlignment="1">
      <alignment horizontal="left"/>
    </xf>
    <xf numFmtId="0" fontId="14" fillId="0" borderId="15"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0" xfId="0" applyFont="1" applyBorder="1" applyAlignment="1">
      <alignment horizontal="left" wrapText="1"/>
    </xf>
    <xf numFmtId="0" fontId="1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Border="1" applyAlignment="1">
      <alignment horizontal="left" vertical="top" wrapText="1"/>
    </xf>
    <xf numFmtId="0" fontId="20" fillId="0" borderId="0" xfId="0" applyFont="1" applyAlignment="1">
      <alignment horizontal="left" wrapText="1"/>
    </xf>
    <xf numFmtId="0" fontId="5" fillId="0" borderId="0" xfId="0" applyNumberFormat="1" applyFont="1" applyBorder="1" applyAlignment="1">
      <alignment horizontal="left" vertical="top" wrapText="1"/>
    </xf>
    <xf numFmtId="0" fontId="6" fillId="0" borderId="0" xfId="0" applyFont="1" applyBorder="1" applyAlignment="1">
      <alignment horizontal="center" wrapText="1"/>
    </xf>
    <xf numFmtId="3" fontId="22" fillId="0" borderId="0" xfId="0" applyNumberFormat="1" applyFont="1" applyBorder="1" applyAlignment="1">
      <alignment horizontal="center"/>
    </xf>
    <xf numFmtId="0" fontId="14" fillId="0" borderId="15" xfId="0" applyNumberFormat="1" applyFont="1" applyBorder="1" applyAlignment="1">
      <alignment horizontal="left" wrapText="1"/>
    </xf>
    <xf numFmtId="0" fontId="14" fillId="0" borderId="4" xfId="0" applyNumberFormat="1" applyFont="1" applyBorder="1" applyAlignment="1">
      <alignment horizontal="left" wrapText="1"/>
    </xf>
    <xf numFmtId="0" fontId="14" fillId="0" borderId="13" xfId="0" applyNumberFormat="1" applyFont="1" applyBorder="1" applyAlignment="1">
      <alignment horizontal="left" wrapText="1"/>
    </xf>
    <xf numFmtId="0" fontId="6" fillId="0" borderId="0" xfId="0" applyNumberFormat="1" applyFont="1" applyAlignment="1">
      <alignment horizontal="left" wrapText="1"/>
    </xf>
    <xf numFmtId="0" fontId="0" fillId="0" borderId="0" xfId="0" applyAlignment="1">
      <alignment horizontal="left" wrapText="1"/>
    </xf>
    <xf numFmtId="0" fontId="6" fillId="0" borderId="0" xfId="0" applyNumberFormat="1" applyFont="1" applyAlignment="1">
      <alignment wrapText="1"/>
    </xf>
    <xf numFmtId="0" fontId="0" fillId="0" borderId="0" xfId="0" applyAlignment="1">
      <alignment wrapText="1"/>
    </xf>
    <xf numFmtId="0" fontId="3" fillId="0" borderId="12" xfId="0" applyNumberFormat="1" applyFont="1" applyBorder="1" applyAlignment="1">
      <alignment horizontal="center" wrapText="1"/>
    </xf>
    <xf numFmtId="0" fontId="3" fillId="0" borderId="14" xfId="0" applyNumberFormat="1"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3" fillId="0" borderId="13" xfId="0" applyNumberFormat="1" applyFont="1" applyBorder="1" applyAlignment="1">
      <alignment horizontal="center"/>
    </xf>
    <xf numFmtId="0" fontId="3" fillId="0" borderId="11" xfId="0" applyNumberFormat="1" applyFont="1" applyBorder="1" applyAlignment="1">
      <alignment horizontal="center"/>
    </xf>
    <xf numFmtId="0" fontId="14" fillId="0" borderId="15"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Alignment="1">
      <alignment vertical="center" wrapText="1"/>
    </xf>
    <xf numFmtId="0" fontId="3" fillId="0"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9" fillId="0" borderId="0" xfId="0" applyNumberFormat="1" applyFont="1" applyFill="1" applyAlignment="1">
      <alignment horizontal="center" vertical="center" wrapText="1"/>
    </xf>
    <xf numFmtId="3" fontId="5" fillId="0" borderId="0" xfId="0" applyNumberFormat="1" applyFont="1" applyFill="1" applyBorder="1" applyAlignment="1" applyProtection="1">
      <alignment horizontal="left" vertical="center" wrapText="1"/>
      <protection locked="0"/>
    </xf>
    <xf numFmtId="3" fontId="14" fillId="0" borderId="7" xfId="0" applyNumberFormat="1" applyFont="1" applyFill="1" applyBorder="1" applyAlignment="1">
      <alignment horizontal="left" vertical="center" wrapText="1"/>
    </xf>
    <xf numFmtId="3" fontId="14" fillId="0" borderId="8" xfId="0" applyNumberFormat="1" applyFont="1" applyFill="1" applyBorder="1" applyAlignment="1">
      <alignment horizontal="left" vertical="center" wrapText="1"/>
    </xf>
    <xf numFmtId="3" fontId="17" fillId="0" borderId="8" xfId="0" applyNumberFormat="1" applyFont="1" applyFill="1" applyBorder="1" applyAlignment="1">
      <alignment horizontal="left" vertical="center" wrapText="1"/>
    </xf>
    <xf numFmtId="3" fontId="17" fillId="0" borderId="9" xfId="0" applyNumberFormat="1" applyFont="1" applyFill="1" applyBorder="1" applyAlignment="1">
      <alignment horizontal="left" vertical="center" wrapText="1"/>
    </xf>
    <xf numFmtId="0" fontId="2" fillId="0" borderId="0" xfId="0" applyFont="1" applyFill="1" applyBorder="1" applyAlignment="1">
      <alignment horizontal="left" vertical="center" wrapText="1" indent="4"/>
    </xf>
    <xf numFmtId="3" fontId="2" fillId="0" borderId="0" xfId="0" applyNumberFormat="1" applyFont="1" applyFill="1" applyBorder="1" applyAlignment="1">
      <alignment horizontal="left" vertical="center" wrapText="1" indent="2"/>
    </xf>
    <xf numFmtId="0" fontId="9" fillId="0" borderId="0" xfId="0" applyFont="1" applyFill="1" applyAlignment="1">
      <alignment horizontal="center" vertical="center" wrapText="1"/>
    </xf>
    <xf numFmtId="3" fontId="5" fillId="0" borderId="0" xfId="0" applyNumberFormat="1" applyFont="1" applyFill="1" applyBorder="1" applyAlignment="1" applyProtection="1">
      <alignment vertical="center" wrapText="1"/>
      <protection locked="0"/>
    </xf>
    <xf numFmtId="3" fontId="7" fillId="0" borderId="0" xfId="0" applyNumberFormat="1" applyFont="1" applyFill="1" applyBorder="1" applyAlignment="1" applyProtection="1">
      <alignment horizontal="left" vertical="top" wrapText="1"/>
    </xf>
    <xf numFmtId="0" fontId="6" fillId="0" borderId="0" xfId="0" applyFont="1" applyAlignment="1">
      <alignment wrapText="1"/>
    </xf>
    <xf numFmtId="3" fontId="5" fillId="0" borderId="0"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9" fillId="0" borderId="0" xfId="0" applyFont="1" applyAlignment="1">
      <alignment horizontal="left" vertical="center" wrapText="1"/>
    </xf>
    <xf numFmtId="0" fontId="6"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200"/>
              <a:t>Fig 1. Natural Gas Production in Montana (1970-2019)</a:t>
            </a:r>
          </a:p>
        </c:rich>
      </c:tx>
      <c:layout>
        <c:manualLayout>
          <c:xMode val="edge"/>
          <c:yMode val="edge"/>
          <c:x val="0.2763295236849822"/>
          <c:y val="4.9693342877594852E-2"/>
        </c:manualLayout>
      </c:layout>
      <c:overlay val="0"/>
      <c:spPr>
        <a:noFill/>
        <a:ln w="25400">
          <a:noFill/>
        </a:ln>
      </c:spPr>
    </c:title>
    <c:autoTitleDeleted val="0"/>
    <c:plotArea>
      <c:layout>
        <c:manualLayout>
          <c:layoutTarget val="inner"/>
          <c:xMode val="edge"/>
          <c:yMode val="edge"/>
          <c:x val="0.18681352094336823"/>
          <c:y val="0.19135860146183409"/>
          <c:w val="0.63465549312505354"/>
          <c:h val="0.55247080099464996"/>
        </c:manualLayout>
      </c:layout>
      <c:lineChart>
        <c:grouping val="standard"/>
        <c:varyColors val="0"/>
        <c:ser>
          <c:idx val="1"/>
          <c:order val="0"/>
          <c:tx>
            <c:v>Gross Withdrawal</c:v>
          </c:tx>
          <c:cat>
            <c:strRef>
              <c:f>'Table NG1'!$A$20:$A$69</c:f>
              <c:strCache>
                <c:ptCount val="50"/>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strCache>
            </c:strRef>
          </c:cat>
          <c:val>
            <c:numRef>
              <c:f>'Table NG1'!$B$20:$B$69</c:f>
              <c:numCache>
                <c:formatCode>#,##0</c:formatCode>
                <c:ptCount val="50"/>
                <c:pt idx="0">
                  <c:v>48302</c:v>
                </c:pt>
                <c:pt idx="1">
                  <c:v>38136</c:v>
                </c:pt>
                <c:pt idx="2">
                  <c:v>38137</c:v>
                </c:pt>
                <c:pt idx="3">
                  <c:v>60931</c:v>
                </c:pt>
                <c:pt idx="4">
                  <c:v>59524</c:v>
                </c:pt>
                <c:pt idx="5">
                  <c:v>44547</c:v>
                </c:pt>
                <c:pt idx="6">
                  <c:v>45097</c:v>
                </c:pt>
                <c:pt idx="7">
                  <c:v>48181</c:v>
                </c:pt>
                <c:pt idx="8">
                  <c:v>48497</c:v>
                </c:pt>
                <c:pt idx="9">
                  <c:v>56094</c:v>
                </c:pt>
                <c:pt idx="10">
                  <c:v>53802</c:v>
                </c:pt>
                <c:pt idx="11">
                  <c:v>58502</c:v>
                </c:pt>
                <c:pt idx="12">
                  <c:v>58184</c:v>
                </c:pt>
                <c:pt idx="13">
                  <c:v>53516</c:v>
                </c:pt>
                <c:pt idx="14">
                  <c:v>52930</c:v>
                </c:pt>
                <c:pt idx="15">
                  <c:v>54151</c:v>
                </c:pt>
                <c:pt idx="16">
                  <c:v>48246</c:v>
                </c:pt>
                <c:pt idx="17">
                  <c:v>47845</c:v>
                </c:pt>
                <c:pt idx="18">
                  <c:v>53014</c:v>
                </c:pt>
                <c:pt idx="19">
                  <c:v>52583</c:v>
                </c:pt>
                <c:pt idx="20">
                  <c:v>51537</c:v>
                </c:pt>
                <c:pt idx="21">
                  <c:v>53003</c:v>
                </c:pt>
                <c:pt idx="22">
                  <c:v>54810</c:v>
                </c:pt>
                <c:pt idx="23">
                  <c:v>55517</c:v>
                </c:pt>
                <c:pt idx="24">
                  <c:v>51072</c:v>
                </c:pt>
                <c:pt idx="25">
                  <c:v>50763</c:v>
                </c:pt>
                <c:pt idx="26">
                  <c:v>51668</c:v>
                </c:pt>
                <c:pt idx="27">
                  <c:v>53621</c:v>
                </c:pt>
                <c:pt idx="28">
                  <c:v>59506</c:v>
                </c:pt>
                <c:pt idx="29">
                  <c:v>61545</c:v>
                </c:pt>
                <c:pt idx="30">
                  <c:v>70424</c:v>
                </c:pt>
                <c:pt idx="31">
                  <c:v>81802</c:v>
                </c:pt>
                <c:pt idx="32">
                  <c:v>86424</c:v>
                </c:pt>
                <c:pt idx="33">
                  <c:v>86431</c:v>
                </c:pt>
                <c:pt idx="34">
                  <c:v>97838</c:v>
                </c:pt>
                <c:pt idx="35">
                  <c:v>108555</c:v>
                </c:pt>
                <c:pt idx="36">
                  <c:v>114037</c:v>
                </c:pt>
                <c:pt idx="37">
                  <c:v>120525</c:v>
                </c:pt>
                <c:pt idx="38">
                  <c:v>119399</c:v>
                </c:pt>
                <c:pt idx="39">
                  <c:v>105251</c:v>
                </c:pt>
                <c:pt idx="40">
                  <c:v>93266</c:v>
                </c:pt>
                <c:pt idx="41">
                  <c:v>79506</c:v>
                </c:pt>
                <c:pt idx="42">
                  <c:v>66954</c:v>
                </c:pt>
                <c:pt idx="43">
                  <c:v>63242</c:v>
                </c:pt>
                <c:pt idx="44">
                  <c:v>59930</c:v>
                </c:pt>
                <c:pt idx="45">
                  <c:v>58240</c:v>
                </c:pt>
                <c:pt idx="46">
                  <c:v>52146</c:v>
                </c:pt>
                <c:pt idx="47">
                  <c:v>49437</c:v>
                </c:pt>
                <c:pt idx="48">
                  <c:v>47067</c:v>
                </c:pt>
                <c:pt idx="49">
                  <c:v>48355</c:v>
                </c:pt>
              </c:numCache>
            </c:numRef>
          </c:val>
          <c:smooth val="0"/>
          <c:extLst>
            <c:ext xmlns:c16="http://schemas.microsoft.com/office/drawing/2014/chart" uri="{C3380CC4-5D6E-409C-BE32-E72D297353CC}">
              <c16:uniqueId val="{00000000-B37B-4CE4-A379-D81EF2BE7761}"/>
            </c:ext>
          </c:extLst>
        </c:ser>
        <c:ser>
          <c:idx val="0"/>
          <c:order val="1"/>
          <c:tx>
            <c:v>Marketed Production</c:v>
          </c:tx>
          <c:cat>
            <c:strRef>
              <c:f>'Table NG1'!$A$20:$A$69</c:f>
              <c:strCache>
                <c:ptCount val="50"/>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strCache>
            </c:strRef>
          </c:cat>
          <c:val>
            <c:numRef>
              <c:f>'Table NG1'!$C$20:$C$69</c:f>
              <c:numCache>
                <c:formatCode>#,##0</c:formatCode>
                <c:ptCount val="50"/>
                <c:pt idx="0">
                  <c:v>42705</c:v>
                </c:pt>
                <c:pt idx="1">
                  <c:v>32720</c:v>
                </c:pt>
                <c:pt idx="2">
                  <c:v>33474</c:v>
                </c:pt>
                <c:pt idx="3">
                  <c:v>56175</c:v>
                </c:pt>
                <c:pt idx="4">
                  <c:v>54873</c:v>
                </c:pt>
                <c:pt idx="5">
                  <c:v>40734</c:v>
                </c:pt>
                <c:pt idx="6">
                  <c:v>42563</c:v>
                </c:pt>
                <c:pt idx="7">
                  <c:v>46819</c:v>
                </c:pt>
                <c:pt idx="8">
                  <c:v>46522</c:v>
                </c:pt>
                <c:pt idx="9">
                  <c:v>53888</c:v>
                </c:pt>
                <c:pt idx="10">
                  <c:v>51867</c:v>
                </c:pt>
                <c:pt idx="11">
                  <c:v>56565</c:v>
                </c:pt>
                <c:pt idx="12">
                  <c:v>56517</c:v>
                </c:pt>
                <c:pt idx="13">
                  <c:v>51967</c:v>
                </c:pt>
                <c:pt idx="14">
                  <c:v>51474</c:v>
                </c:pt>
                <c:pt idx="15">
                  <c:v>52494</c:v>
                </c:pt>
                <c:pt idx="16">
                  <c:v>46592</c:v>
                </c:pt>
                <c:pt idx="17">
                  <c:v>46456</c:v>
                </c:pt>
                <c:pt idx="18">
                  <c:v>51654</c:v>
                </c:pt>
                <c:pt idx="19">
                  <c:v>51307</c:v>
                </c:pt>
                <c:pt idx="20">
                  <c:v>50429</c:v>
                </c:pt>
                <c:pt idx="21">
                  <c:v>51999</c:v>
                </c:pt>
                <c:pt idx="22">
                  <c:v>53867</c:v>
                </c:pt>
                <c:pt idx="23">
                  <c:v>54528</c:v>
                </c:pt>
                <c:pt idx="24">
                  <c:v>50416</c:v>
                </c:pt>
                <c:pt idx="25">
                  <c:v>50264</c:v>
                </c:pt>
                <c:pt idx="26">
                  <c:v>50996</c:v>
                </c:pt>
                <c:pt idx="27">
                  <c:v>52437</c:v>
                </c:pt>
                <c:pt idx="28">
                  <c:v>57645</c:v>
                </c:pt>
                <c:pt idx="29">
                  <c:v>61163</c:v>
                </c:pt>
                <c:pt idx="30">
                  <c:v>69936</c:v>
                </c:pt>
                <c:pt idx="31">
                  <c:v>81397</c:v>
                </c:pt>
                <c:pt idx="32">
                  <c:v>86075</c:v>
                </c:pt>
                <c:pt idx="33">
                  <c:v>86027</c:v>
                </c:pt>
                <c:pt idx="34">
                  <c:v>96762</c:v>
                </c:pt>
                <c:pt idx="35">
                  <c:v>107918</c:v>
                </c:pt>
                <c:pt idx="36">
                  <c:v>112845</c:v>
                </c:pt>
                <c:pt idx="37">
                  <c:v>116848</c:v>
                </c:pt>
                <c:pt idx="38">
                  <c:v>112529</c:v>
                </c:pt>
                <c:pt idx="39">
                  <c:v>98245</c:v>
                </c:pt>
                <c:pt idx="40">
                  <c:v>87539</c:v>
                </c:pt>
                <c:pt idx="41">
                  <c:v>74624</c:v>
                </c:pt>
                <c:pt idx="42">
                  <c:v>66954</c:v>
                </c:pt>
                <c:pt idx="43">
                  <c:v>63242</c:v>
                </c:pt>
                <c:pt idx="44">
                  <c:v>59160</c:v>
                </c:pt>
                <c:pt idx="45">
                  <c:v>51356</c:v>
                </c:pt>
                <c:pt idx="46">
                  <c:v>47921</c:v>
                </c:pt>
                <c:pt idx="47">
                  <c:v>46311</c:v>
                </c:pt>
                <c:pt idx="48">
                  <c:v>43524</c:v>
                </c:pt>
                <c:pt idx="49">
                  <c:v>43263</c:v>
                </c:pt>
              </c:numCache>
            </c:numRef>
          </c:val>
          <c:smooth val="0"/>
          <c:extLst>
            <c:ext xmlns:c16="http://schemas.microsoft.com/office/drawing/2014/chart" uri="{C3380CC4-5D6E-409C-BE32-E72D297353CC}">
              <c16:uniqueId val="{00000001-2F34-47B4-8F62-CB729DE04879}"/>
            </c:ext>
          </c:extLst>
        </c:ser>
        <c:dLbls>
          <c:showLegendKey val="0"/>
          <c:showVal val="0"/>
          <c:showCatName val="0"/>
          <c:showSerName val="0"/>
          <c:showPercent val="0"/>
          <c:showBubbleSize val="0"/>
        </c:dLbls>
        <c:marker val="1"/>
        <c:smooth val="0"/>
        <c:axId val="219396736"/>
        <c:axId val="221205248"/>
      </c:lineChart>
      <c:catAx>
        <c:axId val="21939673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499471052558426"/>
              <c:y val="0.83577131949415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21205248"/>
        <c:crosses val="autoZero"/>
        <c:auto val="1"/>
        <c:lblAlgn val="ctr"/>
        <c:lblOffset val="100"/>
        <c:tickLblSkip val="5"/>
        <c:tickMarkSkip val="1"/>
        <c:noMultiLvlLbl val="0"/>
      </c:catAx>
      <c:valAx>
        <c:axId val="221205248"/>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MMcf (Million cubic feet)</a:t>
                </a:r>
              </a:p>
            </c:rich>
          </c:tx>
          <c:layout>
            <c:manualLayout>
              <c:xMode val="edge"/>
              <c:yMode val="edge"/>
              <c:x val="9.394455017737946E-2"/>
              <c:y val="0.295601049868766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9396736"/>
        <c:crosses val="autoZero"/>
        <c:crossBetween val="between"/>
      </c:valAx>
      <c:spPr>
        <a:solidFill>
          <a:srgbClr val="C0C0C0"/>
        </a:solidFill>
        <a:ln w="12700">
          <a:solidFill>
            <a:srgbClr val="808080"/>
          </a:solidFill>
          <a:prstDash val="solid"/>
        </a:ln>
      </c:spPr>
    </c:plotArea>
    <c:legend>
      <c:legendPos val="r"/>
      <c:overlay val="0"/>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0.750000000000001" l="1" r="0.750000000000001" t="0.75000000000000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a:t>Fig. 2 Natural Gas Consumption in Montana (1960-2019)</a:t>
            </a:r>
          </a:p>
        </c:rich>
      </c:tx>
      <c:layout>
        <c:manualLayout>
          <c:xMode val="edge"/>
          <c:yMode val="edge"/>
          <c:x val="0.18607954545454539"/>
          <c:y val="3.2110091743119275E-2"/>
        </c:manualLayout>
      </c:layout>
      <c:overlay val="0"/>
      <c:spPr>
        <a:noFill/>
        <a:ln w="25400">
          <a:noFill/>
        </a:ln>
      </c:spPr>
    </c:title>
    <c:autoTitleDeleted val="0"/>
    <c:plotArea>
      <c:layout>
        <c:manualLayout>
          <c:layoutTarget val="inner"/>
          <c:xMode val="edge"/>
          <c:yMode val="edge"/>
          <c:x val="0.17329545454545503"/>
          <c:y val="0.17201854126933133"/>
          <c:w val="0.61789772727272763"/>
          <c:h val="0.60091810416752989"/>
        </c:manualLayout>
      </c:layout>
      <c:lineChart>
        <c:grouping val="standard"/>
        <c:varyColors val="0"/>
        <c:ser>
          <c:idx val="0"/>
          <c:order val="0"/>
          <c:tx>
            <c:v>Residential</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NG2'!$A$6:$A$65</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'Table NG2'!$B$6:$B$65</c:f>
              <c:numCache>
                <c:formatCode>#,##0</c:formatCode>
                <c:ptCount val="60"/>
                <c:pt idx="0">
                  <c:v>16825</c:v>
                </c:pt>
                <c:pt idx="1">
                  <c:v>17086</c:v>
                </c:pt>
                <c:pt idx="2">
                  <c:v>17078</c:v>
                </c:pt>
                <c:pt idx="3">
                  <c:v>17274</c:v>
                </c:pt>
                <c:pt idx="4">
                  <c:v>18792</c:v>
                </c:pt>
                <c:pt idx="5">
                  <c:v>19908</c:v>
                </c:pt>
                <c:pt idx="6">
                  <c:v>19690</c:v>
                </c:pt>
                <c:pt idx="7">
                  <c:v>19756</c:v>
                </c:pt>
                <c:pt idx="8">
                  <c:v>19711</c:v>
                </c:pt>
                <c:pt idx="9">
                  <c:v>21463</c:v>
                </c:pt>
                <c:pt idx="10">
                  <c:v>24794</c:v>
                </c:pt>
                <c:pt idx="11">
                  <c:v>25379</c:v>
                </c:pt>
                <c:pt idx="12">
                  <c:v>23787</c:v>
                </c:pt>
                <c:pt idx="13">
                  <c:v>24923</c:v>
                </c:pt>
                <c:pt idx="14">
                  <c:v>21590</c:v>
                </c:pt>
                <c:pt idx="15">
                  <c:v>24097</c:v>
                </c:pt>
                <c:pt idx="16">
                  <c:v>23525</c:v>
                </c:pt>
                <c:pt idx="17">
                  <c:v>21596</c:v>
                </c:pt>
                <c:pt idx="18">
                  <c:v>22944</c:v>
                </c:pt>
                <c:pt idx="19">
                  <c:v>22579</c:v>
                </c:pt>
                <c:pt idx="20">
                  <c:v>19296</c:v>
                </c:pt>
                <c:pt idx="21">
                  <c:v>17245</c:v>
                </c:pt>
                <c:pt idx="22">
                  <c:v>19989</c:v>
                </c:pt>
                <c:pt idx="23">
                  <c:v>16967</c:v>
                </c:pt>
                <c:pt idx="24">
                  <c:v>18443</c:v>
                </c:pt>
                <c:pt idx="25">
                  <c:v>19371</c:v>
                </c:pt>
                <c:pt idx="26">
                  <c:v>16822</c:v>
                </c:pt>
                <c:pt idx="27">
                  <c:v>15359</c:v>
                </c:pt>
                <c:pt idx="28">
                  <c:v>16900</c:v>
                </c:pt>
                <c:pt idx="29">
                  <c:v>18195</c:v>
                </c:pt>
                <c:pt idx="30">
                  <c:v>16850</c:v>
                </c:pt>
                <c:pt idx="31">
                  <c:v>18413</c:v>
                </c:pt>
                <c:pt idx="32">
                  <c:v>16673</c:v>
                </c:pt>
                <c:pt idx="33">
                  <c:v>20360</c:v>
                </c:pt>
                <c:pt idx="34">
                  <c:v>18714</c:v>
                </c:pt>
                <c:pt idx="35">
                  <c:v>19640</c:v>
                </c:pt>
                <c:pt idx="36">
                  <c:v>22175</c:v>
                </c:pt>
                <c:pt idx="37">
                  <c:v>21002</c:v>
                </c:pt>
                <c:pt idx="38">
                  <c:v>19172</c:v>
                </c:pt>
                <c:pt idx="39">
                  <c:v>19676</c:v>
                </c:pt>
                <c:pt idx="40">
                  <c:v>20116</c:v>
                </c:pt>
                <c:pt idx="41">
                  <c:v>20147</c:v>
                </c:pt>
                <c:pt idx="42">
                  <c:v>21710</c:v>
                </c:pt>
                <c:pt idx="43">
                  <c:v>20436</c:v>
                </c:pt>
                <c:pt idx="44">
                  <c:v>19907</c:v>
                </c:pt>
                <c:pt idx="45">
                  <c:v>19834</c:v>
                </c:pt>
                <c:pt idx="46">
                  <c:v>19449</c:v>
                </c:pt>
                <c:pt idx="47">
                  <c:v>19722</c:v>
                </c:pt>
                <c:pt idx="48">
                  <c:v>21585</c:v>
                </c:pt>
                <c:pt idx="49">
                  <c:v>21675</c:v>
                </c:pt>
                <c:pt idx="50">
                  <c:v>20875</c:v>
                </c:pt>
                <c:pt idx="51">
                  <c:v>21710</c:v>
                </c:pt>
                <c:pt idx="52">
                  <c:v>19066</c:v>
                </c:pt>
                <c:pt idx="53">
                  <c:v>20813</c:v>
                </c:pt>
                <c:pt idx="54">
                  <c:v>21379</c:v>
                </c:pt>
                <c:pt idx="55">
                  <c:v>18912</c:v>
                </c:pt>
                <c:pt idx="56">
                  <c:v>19100</c:v>
                </c:pt>
                <c:pt idx="57">
                  <c:v>21481</c:v>
                </c:pt>
                <c:pt idx="58">
                  <c:v>22619</c:v>
                </c:pt>
                <c:pt idx="59">
                  <c:v>23932</c:v>
                </c:pt>
              </c:numCache>
            </c:numRef>
          </c:val>
          <c:smooth val="0"/>
          <c:extLst>
            <c:ext xmlns:c16="http://schemas.microsoft.com/office/drawing/2014/chart" uri="{C3380CC4-5D6E-409C-BE32-E72D297353CC}">
              <c16:uniqueId val="{00000000-A9CF-4DF6-B52D-0EC054604369}"/>
            </c:ext>
          </c:extLst>
        </c:ser>
        <c:ser>
          <c:idx val="1"/>
          <c:order val="1"/>
          <c:tx>
            <c:v>Commercial</c:v>
          </c:tx>
          <c:spPr>
            <a:ln w="12700">
              <a:solidFill>
                <a:srgbClr val="FF00FF"/>
              </a:solidFill>
              <a:prstDash val="solid"/>
            </a:ln>
          </c:spPr>
          <c:marker>
            <c:symbol val="square"/>
            <c:size val="5"/>
            <c:spPr>
              <a:solidFill>
                <a:srgbClr val="FF00FF"/>
              </a:solidFill>
              <a:ln>
                <a:solidFill>
                  <a:srgbClr val="FF00FF"/>
                </a:solidFill>
                <a:prstDash val="solid"/>
              </a:ln>
            </c:spPr>
          </c:marker>
          <c:cat>
            <c:numRef>
              <c:f>'Table NG2'!$A$6:$A$65</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'Table NG2'!$C$6:$C$65</c:f>
              <c:numCache>
                <c:formatCode>#,##0</c:formatCode>
                <c:ptCount val="60"/>
                <c:pt idx="0">
                  <c:v>11820</c:v>
                </c:pt>
                <c:pt idx="1">
                  <c:v>12140</c:v>
                </c:pt>
                <c:pt idx="2">
                  <c:v>12302</c:v>
                </c:pt>
                <c:pt idx="3">
                  <c:v>12569</c:v>
                </c:pt>
                <c:pt idx="4">
                  <c:v>13059</c:v>
                </c:pt>
                <c:pt idx="5">
                  <c:v>14110</c:v>
                </c:pt>
                <c:pt idx="6">
                  <c:v>14068</c:v>
                </c:pt>
                <c:pt idx="7">
                  <c:v>15516</c:v>
                </c:pt>
                <c:pt idx="8">
                  <c:v>13651</c:v>
                </c:pt>
                <c:pt idx="9">
                  <c:v>16593</c:v>
                </c:pt>
                <c:pt idx="10">
                  <c:v>18564</c:v>
                </c:pt>
                <c:pt idx="11">
                  <c:v>18109</c:v>
                </c:pt>
                <c:pt idx="12">
                  <c:v>19151</c:v>
                </c:pt>
                <c:pt idx="13">
                  <c:v>19143</c:v>
                </c:pt>
                <c:pt idx="14">
                  <c:v>16602</c:v>
                </c:pt>
                <c:pt idx="15">
                  <c:v>18654</c:v>
                </c:pt>
                <c:pt idx="16">
                  <c:v>17831</c:v>
                </c:pt>
                <c:pt idx="17">
                  <c:v>16706</c:v>
                </c:pt>
                <c:pt idx="18">
                  <c:v>17766</c:v>
                </c:pt>
                <c:pt idx="19">
                  <c:v>17396</c:v>
                </c:pt>
                <c:pt idx="20">
                  <c:v>14265</c:v>
                </c:pt>
                <c:pt idx="21">
                  <c:v>13725</c:v>
                </c:pt>
                <c:pt idx="22">
                  <c:v>15987</c:v>
                </c:pt>
                <c:pt idx="23">
                  <c:v>13534</c:v>
                </c:pt>
                <c:pt idx="24">
                  <c:v>14256</c:v>
                </c:pt>
                <c:pt idx="25">
                  <c:v>14820</c:v>
                </c:pt>
                <c:pt idx="26">
                  <c:v>12536</c:v>
                </c:pt>
                <c:pt idx="27">
                  <c:v>10989</c:v>
                </c:pt>
                <c:pt idx="28">
                  <c:v>12041</c:v>
                </c:pt>
                <c:pt idx="29">
                  <c:v>13141</c:v>
                </c:pt>
                <c:pt idx="30">
                  <c:v>12164</c:v>
                </c:pt>
                <c:pt idx="31">
                  <c:v>12848</c:v>
                </c:pt>
                <c:pt idx="32">
                  <c:v>11559</c:v>
                </c:pt>
                <c:pt idx="33">
                  <c:v>13884</c:v>
                </c:pt>
                <c:pt idx="34">
                  <c:v>12987</c:v>
                </c:pt>
                <c:pt idx="35">
                  <c:v>13497</c:v>
                </c:pt>
                <c:pt idx="36">
                  <c:v>14836</c:v>
                </c:pt>
                <c:pt idx="37">
                  <c:v>13927</c:v>
                </c:pt>
                <c:pt idx="38">
                  <c:v>12952</c:v>
                </c:pt>
                <c:pt idx="39">
                  <c:v>12088</c:v>
                </c:pt>
                <c:pt idx="40">
                  <c:v>13533</c:v>
                </c:pt>
                <c:pt idx="41">
                  <c:v>13245</c:v>
                </c:pt>
                <c:pt idx="42">
                  <c:v>14704</c:v>
                </c:pt>
                <c:pt idx="43">
                  <c:v>15119</c:v>
                </c:pt>
                <c:pt idx="44">
                  <c:v>13407</c:v>
                </c:pt>
                <c:pt idx="45">
                  <c:v>13136</c:v>
                </c:pt>
                <c:pt idx="46">
                  <c:v>13181</c:v>
                </c:pt>
                <c:pt idx="47">
                  <c:v>13223</c:v>
                </c:pt>
                <c:pt idx="48">
                  <c:v>14340</c:v>
                </c:pt>
                <c:pt idx="49">
                  <c:v>23575</c:v>
                </c:pt>
                <c:pt idx="50">
                  <c:v>20459</c:v>
                </c:pt>
                <c:pt idx="51">
                  <c:v>22336</c:v>
                </c:pt>
                <c:pt idx="52">
                  <c:v>19208</c:v>
                </c:pt>
                <c:pt idx="53">
                  <c:v>20971</c:v>
                </c:pt>
                <c:pt idx="54">
                  <c:v>21549</c:v>
                </c:pt>
                <c:pt idx="55">
                  <c:v>19502</c:v>
                </c:pt>
                <c:pt idx="56">
                  <c:v>21314</c:v>
                </c:pt>
                <c:pt idx="57">
                  <c:v>23374</c:v>
                </c:pt>
                <c:pt idx="58">
                  <c:v>26308</c:v>
                </c:pt>
                <c:pt idx="59">
                  <c:v>27790</c:v>
                </c:pt>
              </c:numCache>
            </c:numRef>
          </c:val>
          <c:smooth val="0"/>
          <c:extLst>
            <c:ext xmlns:c16="http://schemas.microsoft.com/office/drawing/2014/chart" uri="{C3380CC4-5D6E-409C-BE32-E72D297353CC}">
              <c16:uniqueId val="{00000001-A9CF-4DF6-B52D-0EC054604369}"/>
            </c:ext>
          </c:extLst>
        </c:ser>
        <c:ser>
          <c:idx val="2"/>
          <c:order val="2"/>
          <c:tx>
            <c:v>Industrial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'Table NG2'!$A$6:$A$65</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'Table NG2'!$D$6:$D$65</c:f>
              <c:numCache>
                <c:formatCode>#,##0</c:formatCode>
                <c:ptCount val="60"/>
                <c:pt idx="0">
                  <c:v>19558</c:v>
                </c:pt>
                <c:pt idx="1">
                  <c:v>21404</c:v>
                </c:pt>
                <c:pt idx="2">
                  <c:v>21713</c:v>
                </c:pt>
                <c:pt idx="3">
                  <c:v>24613</c:v>
                </c:pt>
                <c:pt idx="4">
                  <c:v>26419</c:v>
                </c:pt>
                <c:pt idx="5">
                  <c:v>28310</c:v>
                </c:pt>
                <c:pt idx="6">
                  <c:v>29571</c:v>
                </c:pt>
                <c:pt idx="7">
                  <c:v>22584</c:v>
                </c:pt>
                <c:pt idx="8">
                  <c:v>23155</c:v>
                </c:pt>
                <c:pt idx="9">
                  <c:v>31917</c:v>
                </c:pt>
                <c:pt idx="10">
                  <c:v>36105</c:v>
                </c:pt>
                <c:pt idx="11">
                  <c:v>36800</c:v>
                </c:pt>
                <c:pt idx="12">
                  <c:v>33192</c:v>
                </c:pt>
                <c:pt idx="13">
                  <c:v>37898</c:v>
                </c:pt>
                <c:pt idx="14">
                  <c:v>35202</c:v>
                </c:pt>
                <c:pt idx="15">
                  <c:v>31631</c:v>
                </c:pt>
                <c:pt idx="16">
                  <c:v>31049</c:v>
                </c:pt>
                <c:pt idx="17">
                  <c:v>27260</c:v>
                </c:pt>
                <c:pt idx="18">
                  <c:v>26686</c:v>
                </c:pt>
                <c:pt idx="19">
                  <c:v>20411</c:v>
                </c:pt>
                <c:pt idx="20">
                  <c:v>16717</c:v>
                </c:pt>
                <c:pt idx="21">
                  <c:v>15494</c:v>
                </c:pt>
                <c:pt idx="22">
                  <c:v>11574</c:v>
                </c:pt>
                <c:pt idx="23">
                  <c:v>11798</c:v>
                </c:pt>
                <c:pt idx="24">
                  <c:v>9855</c:v>
                </c:pt>
                <c:pt idx="25">
                  <c:v>8220</c:v>
                </c:pt>
                <c:pt idx="26">
                  <c:v>7507</c:v>
                </c:pt>
                <c:pt idx="27">
                  <c:v>7861</c:v>
                </c:pt>
                <c:pt idx="28">
                  <c:v>8360</c:v>
                </c:pt>
                <c:pt idx="29">
                  <c:v>9903</c:v>
                </c:pt>
                <c:pt idx="30">
                  <c:v>9424</c:v>
                </c:pt>
                <c:pt idx="31">
                  <c:v>9873</c:v>
                </c:pt>
                <c:pt idx="32">
                  <c:v>12218</c:v>
                </c:pt>
                <c:pt idx="33">
                  <c:v>12690</c:v>
                </c:pt>
                <c:pt idx="34">
                  <c:v>13940</c:v>
                </c:pt>
                <c:pt idx="35">
                  <c:v>18135</c:v>
                </c:pt>
                <c:pt idx="36">
                  <c:v>18103</c:v>
                </c:pt>
                <c:pt idx="37">
                  <c:v>18766</c:v>
                </c:pt>
                <c:pt idx="38">
                  <c:v>21416</c:v>
                </c:pt>
                <c:pt idx="39">
                  <c:v>23036</c:v>
                </c:pt>
                <c:pt idx="40">
                  <c:v>23841</c:v>
                </c:pt>
                <c:pt idx="41">
                  <c:v>20923</c:v>
                </c:pt>
                <c:pt idx="42">
                  <c:v>21867</c:v>
                </c:pt>
                <c:pt idx="43">
                  <c:v>20194</c:v>
                </c:pt>
                <c:pt idx="44">
                  <c:v>20482</c:v>
                </c:pt>
                <c:pt idx="45">
                  <c:v>22013</c:v>
                </c:pt>
                <c:pt idx="46">
                  <c:v>27427</c:v>
                </c:pt>
                <c:pt idx="47">
                  <c:v>26923</c:v>
                </c:pt>
                <c:pt idx="48">
                  <c:v>27800</c:v>
                </c:pt>
                <c:pt idx="49">
                  <c:v>20615</c:v>
                </c:pt>
                <c:pt idx="50">
                  <c:v>18478</c:v>
                </c:pt>
                <c:pt idx="51">
                  <c:v>19386</c:v>
                </c:pt>
                <c:pt idx="52">
                  <c:v>18319</c:v>
                </c:pt>
                <c:pt idx="53">
                  <c:v>19352</c:v>
                </c:pt>
                <c:pt idx="54">
                  <c:v>22084</c:v>
                </c:pt>
                <c:pt idx="55">
                  <c:v>21292</c:v>
                </c:pt>
                <c:pt idx="56">
                  <c:v>21233</c:v>
                </c:pt>
                <c:pt idx="57">
                  <c:v>23393</c:v>
                </c:pt>
                <c:pt idx="58">
                  <c:v>25244</c:v>
                </c:pt>
                <c:pt idx="59">
                  <c:v>23689</c:v>
                </c:pt>
              </c:numCache>
            </c:numRef>
          </c:val>
          <c:smooth val="0"/>
          <c:extLst>
            <c:ext xmlns:c16="http://schemas.microsoft.com/office/drawing/2014/chart" uri="{C3380CC4-5D6E-409C-BE32-E72D297353CC}">
              <c16:uniqueId val="{00000002-A9CF-4DF6-B52D-0EC054604369}"/>
            </c:ext>
          </c:extLst>
        </c:ser>
        <c:ser>
          <c:idx val="3"/>
          <c:order val="3"/>
          <c:tx>
            <c:v>Electric Power</c:v>
          </c:tx>
          <c:spPr>
            <a:ln w="12700">
              <a:solidFill>
                <a:srgbClr val="00FFFF"/>
              </a:solidFill>
              <a:prstDash val="solid"/>
            </a:ln>
          </c:spPr>
          <c:marker>
            <c:symbol val="x"/>
            <c:size val="5"/>
            <c:spPr>
              <a:noFill/>
              <a:ln>
                <a:solidFill>
                  <a:srgbClr val="00FFFF"/>
                </a:solidFill>
                <a:prstDash val="solid"/>
              </a:ln>
            </c:spPr>
          </c:marker>
          <c:cat>
            <c:numRef>
              <c:f>'Table NG2'!$A$6:$A$65</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'Table NG2'!$E$6:$E$65</c:f>
              <c:numCache>
                <c:formatCode>General</c:formatCode>
                <c:ptCount val="60"/>
                <c:pt idx="0">
                  <c:v>339</c:v>
                </c:pt>
                <c:pt idx="1">
                  <c:v>354</c:v>
                </c:pt>
                <c:pt idx="2" formatCode="#,##0">
                  <c:v>3692</c:v>
                </c:pt>
                <c:pt idx="3" formatCode="#,##0">
                  <c:v>3285</c:v>
                </c:pt>
                <c:pt idx="4" formatCode="#,##0">
                  <c:v>2437</c:v>
                </c:pt>
                <c:pt idx="5" formatCode="#,##0">
                  <c:v>1992</c:v>
                </c:pt>
                <c:pt idx="6" formatCode="#,##0">
                  <c:v>2977</c:v>
                </c:pt>
                <c:pt idx="7">
                  <c:v>502</c:v>
                </c:pt>
                <c:pt idx="8">
                  <c:v>631</c:v>
                </c:pt>
                <c:pt idx="9" formatCode="#,##0">
                  <c:v>1520</c:v>
                </c:pt>
                <c:pt idx="10" formatCode="#,##0">
                  <c:v>2529</c:v>
                </c:pt>
                <c:pt idx="11" formatCode="#,##0">
                  <c:v>1075</c:v>
                </c:pt>
                <c:pt idx="12" formatCode="#,##0">
                  <c:v>1218</c:v>
                </c:pt>
                <c:pt idx="13" formatCode="#,##0">
                  <c:v>2322</c:v>
                </c:pt>
                <c:pt idx="14" formatCode="#,##0">
                  <c:v>1111</c:v>
                </c:pt>
                <c:pt idx="15" formatCode="#,##0">
                  <c:v>1059</c:v>
                </c:pt>
                <c:pt idx="16">
                  <c:v>709</c:v>
                </c:pt>
                <c:pt idx="17">
                  <c:v>953</c:v>
                </c:pt>
                <c:pt idx="18">
                  <c:v>909</c:v>
                </c:pt>
                <c:pt idx="19" formatCode="#,##0">
                  <c:v>2320</c:v>
                </c:pt>
                <c:pt idx="20" formatCode="#,##0">
                  <c:v>4182</c:v>
                </c:pt>
                <c:pt idx="21" formatCode="#,##0">
                  <c:v>2069</c:v>
                </c:pt>
                <c:pt idx="22">
                  <c:v>337</c:v>
                </c:pt>
                <c:pt idx="23">
                  <c:v>335</c:v>
                </c:pt>
                <c:pt idx="24">
                  <c:v>360</c:v>
                </c:pt>
                <c:pt idx="25">
                  <c:v>468</c:v>
                </c:pt>
                <c:pt idx="26">
                  <c:v>407</c:v>
                </c:pt>
                <c:pt idx="27">
                  <c:v>478</c:v>
                </c:pt>
                <c:pt idx="28">
                  <c:v>286</c:v>
                </c:pt>
                <c:pt idx="29">
                  <c:v>336</c:v>
                </c:pt>
                <c:pt idx="30">
                  <c:v>418</c:v>
                </c:pt>
                <c:pt idx="31">
                  <c:v>268</c:v>
                </c:pt>
                <c:pt idx="32">
                  <c:v>220</c:v>
                </c:pt>
                <c:pt idx="33">
                  <c:v>270</c:v>
                </c:pt>
                <c:pt idx="34">
                  <c:v>632</c:v>
                </c:pt>
                <c:pt idx="35">
                  <c:v>388</c:v>
                </c:pt>
                <c:pt idx="36">
                  <c:v>470</c:v>
                </c:pt>
                <c:pt idx="37">
                  <c:v>420</c:v>
                </c:pt>
                <c:pt idx="38">
                  <c:v>522</c:v>
                </c:pt>
                <c:pt idx="39">
                  <c:v>291</c:v>
                </c:pt>
                <c:pt idx="40">
                  <c:v>192</c:v>
                </c:pt>
                <c:pt idx="41">
                  <c:v>161</c:v>
                </c:pt>
                <c:pt idx="42">
                  <c:v>116</c:v>
                </c:pt>
                <c:pt idx="43">
                  <c:v>259</c:v>
                </c:pt>
                <c:pt idx="44">
                  <c:v>195</c:v>
                </c:pt>
                <c:pt idx="45" formatCode="#,##0">
                  <c:v>213</c:v>
                </c:pt>
                <c:pt idx="46" formatCode="#,##0">
                  <c:v>544</c:v>
                </c:pt>
                <c:pt idx="47" formatCode="#,##0">
                  <c:v>1000</c:v>
                </c:pt>
                <c:pt idx="48" formatCode="#,##0">
                  <c:v>513</c:v>
                </c:pt>
                <c:pt idx="49" formatCode="#,##0">
                  <c:v>656</c:v>
                </c:pt>
                <c:pt idx="50" formatCode="#,##0">
                  <c:v>705</c:v>
                </c:pt>
                <c:pt idx="51" formatCode="#,##0">
                  <c:v>4681</c:v>
                </c:pt>
                <c:pt idx="52" formatCode="#,##0">
                  <c:v>5370</c:v>
                </c:pt>
                <c:pt idx="53" formatCode="#,##0">
                  <c:v>4906</c:v>
                </c:pt>
                <c:pt idx="54" formatCode="#,##0">
                  <c:v>5662</c:v>
                </c:pt>
                <c:pt idx="55" formatCode="#,##0">
                  <c:v>6558</c:v>
                </c:pt>
                <c:pt idx="56" formatCode="#,##0">
                  <c:v>5363</c:v>
                </c:pt>
                <c:pt idx="57" formatCode="#,##0">
                  <c:v>4688</c:v>
                </c:pt>
                <c:pt idx="58" formatCode="#,##0">
                  <c:v>5129</c:v>
                </c:pt>
                <c:pt idx="59" formatCode="#,##0">
                  <c:v>5659</c:v>
                </c:pt>
              </c:numCache>
            </c:numRef>
          </c:val>
          <c:smooth val="0"/>
          <c:extLst>
            <c:ext xmlns:c16="http://schemas.microsoft.com/office/drawing/2014/chart" uri="{C3380CC4-5D6E-409C-BE32-E72D297353CC}">
              <c16:uniqueId val="{00000003-A9CF-4DF6-B52D-0EC054604369}"/>
            </c:ext>
          </c:extLst>
        </c:ser>
        <c:ser>
          <c:idx val="4"/>
          <c:order val="4"/>
          <c:tx>
            <c:v>Total Consumption</c:v>
          </c:tx>
          <c:cat>
            <c:numRef>
              <c:f>'Table NG2'!$A$6:$A$65</c:f>
              <c:numCache>
                <c:formatCode>General</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numCache>
            </c:numRef>
          </c:cat>
          <c:val>
            <c:numRef>
              <c:f>'Table NG2'!$F$6:$F$65</c:f>
              <c:numCache>
                <c:formatCode>#,##0</c:formatCode>
                <c:ptCount val="60"/>
                <c:pt idx="0">
                  <c:v>54271</c:v>
                </c:pt>
                <c:pt idx="1">
                  <c:v>57465</c:v>
                </c:pt>
                <c:pt idx="2">
                  <c:v>62952</c:v>
                </c:pt>
                <c:pt idx="3">
                  <c:v>66969</c:v>
                </c:pt>
                <c:pt idx="4">
                  <c:v>67282</c:v>
                </c:pt>
                <c:pt idx="5">
                  <c:v>70895</c:v>
                </c:pt>
                <c:pt idx="6">
                  <c:v>73829</c:v>
                </c:pt>
                <c:pt idx="7">
                  <c:v>65782</c:v>
                </c:pt>
                <c:pt idx="8">
                  <c:v>63642</c:v>
                </c:pt>
                <c:pt idx="9">
                  <c:v>78988</c:v>
                </c:pt>
                <c:pt idx="10">
                  <c:v>90823</c:v>
                </c:pt>
                <c:pt idx="11">
                  <c:v>89021</c:v>
                </c:pt>
                <c:pt idx="12">
                  <c:v>85161</c:v>
                </c:pt>
                <c:pt idx="13">
                  <c:v>91148</c:v>
                </c:pt>
                <c:pt idx="14">
                  <c:v>80766</c:v>
                </c:pt>
                <c:pt idx="15">
                  <c:v>80351</c:v>
                </c:pt>
                <c:pt idx="16">
                  <c:v>78094</c:v>
                </c:pt>
                <c:pt idx="17">
                  <c:v>70956</c:v>
                </c:pt>
                <c:pt idx="18">
                  <c:v>72649</c:v>
                </c:pt>
                <c:pt idx="19">
                  <c:v>69805</c:v>
                </c:pt>
                <c:pt idx="20">
                  <c:v>60724</c:v>
                </c:pt>
                <c:pt idx="21">
                  <c:v>52452</c:v>
                </c:pt>
                <c:pt idx="22">
                  <c:v>52208</c:v>
                </c:pt>
                <c:pt idx="23">
                  <c:v>46249</c:v>
                </c:pt>
                <c:pt idx="24">
                  <c:v>46864</c:v>
                </c:pt>
                <c:pt idx="25">
                  <c:v>47265</c:v>
                </c:pt>
                <c:pt idx="26">
                  <c:v>41148</c:v>
                </c:pt>
                <c:pt idx="27">
                  <c:v>38786</c:v>
                </c:pt>
                <c:pt idx="28">
                  <c:v>41825</c:v>
                </c:pt>
                <c:pt idx="29">
                  <c:v>45756</c:v>
                </c:pt>
                <c:pt idx="30">
                  <c:v>43169</c:v>
                </c:pt>
                <c:pt idx="31">
                  <c:v>45402</c:v>
                </c:pt>
                <c:pt idx="32">
                  <c:v>45561</c:v>
                </c:pt>
                <c:pt idx="33">
                  <c:v>53298</c:v>
                </c:pt>
                <c:pt idx="34">
                  <c:v>52058</c:v>
                </c:pt>
                <c:pt idx="35">
                  <c:v>57827</c:v>
                </c:pt>
                <c:pt idx="36">
                  <c:v>61399</c:v>
                </c:pt>
                <c:pt idx="37">
                  <c:v>59827</c:v>
                </c:pt>
                <c:pt idx="38">
                  <c:v>59840</c:v>
                </c:pt>
                <c:pt idx="39">
                  <c:v>62129</c:v>
                </c:pt>
                <c:pt idx="40">
                  <c:v>67955</c:v>
                </c:pt>
                <c:pt idx="41">
                  <c:v>65051</c:v>
                </c:pt>
                <c:pt idx="42">
                  <c:v>69532</c:v>
                </c:pt>
                <c:pt idx="43">
                  <c:v>68473</c:v>
                </c:pt>
                <c:pt idx="44">
                  <c:v>66829</c:v>
                </c:pt>
                <c:pt idx="45">
                  <c:v>68355</c:v>
                </c:pt>
                <c:pt idx="46">
                  <c:v>73879</c:v>
                </c:pt>
                <c:pt idx="47">
                  <c:v>73822</c:v>
                </c:pt>
                <c:pt idx="48">
                  <c:v>76422</c:v>
                </c:pt>
                <c:pt idx="49">
                  <c:v>75802</c:v>
                </c:pt>
                <c:pt idx="50">
                  <c:v>72026</c:v>
                </c:pt>
                <c:pt idx="51">
                  <c:v>78218</c:v>
                </c:pt>
                <c:pt idx="52">
                  <c:v>73399</c:v>
                </c:pt>
                <c:pt idx="53">
                  <c:v>79670</c:v>
                </c:pt>
                <c:pt idx="54">
                  <c:v>78110</c:v>
                </c:pt>
                <c:pt idx="55">
                  <c:v>75042</c:v>
                </c:pt>
                <c:pt idx="56">
                  <c:v>75037</c:v>
                </c:pt>
                <c:pt idx="57">
                  <c:v>80404</c:v>
                </c:pt>
                <c:pt idx="58">
                  <c:v>87033</c:v>
                </c:pt>
                <c:pt idx="59">
                  <c:v>81070</c:v>
                </c:pt>
              </c:numCache>
            </c:numRef>
          </c:val>
          <c:smooth val="0"/>
          <c:extLst>
            <c:ext xmlns:c16="http://schemas.microsoft.com/office/drawing/2014/chart" uri="{C3380CC4-5D6E-409C-BE32-E72D297353CC}">
              <c16:uniqueId val="{00000004-A9CF-4DF6-B52D-0EC054604369}"/>
            </c:ext>
          </c:extLst>
        </c:ser>
        <c:dLbls>
          <c:showLegendKey val="0"/>
          <c:showVal val="0"/>
          <c:showCatName val="0"/>
          <c:showSerName val="0"/>
          <c:showPercent val="0"/>
          <c:showBubbleSize val="0"/>
        </c:dLbls>
        <c:marker val="1"/>
        <c:smooth val="0"/>
        <c:axId val="200499968"/>
        <c:axId val="200501888"/>
      </c:lineChart>
      <c:catAx>
        <c:axId val="200499968"/>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44744318181818177"/>
              <c:y val="0.892202798044739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00501888"/>
        <c:crosses val="autoZero"/>
        <c:auto val="1"/>
        <c:lblAlgn val="ctr"/>
        <c:lblOffset val="100"/>
        <c:tickLblSkip val="3"/>
        <c:tickMarkSkip val="1"/>
        <c:noMultiLvlLbl val="0"/>
      </c:catAx>
      <c:valAx>
        <c:axId val="200501888"/>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MMcf (million cubic feet)</a:t>
                </a:r>
              </a:p>
            </c:rich>
          </c:tx>
          <c:layout>
            <c:manualLayout>
              <c:xMode val="edge"/>
              <c:yMode val="edge"/>
              <c:x val="2.2727272727272804E-2"/>
              <c:y val="0.208715837125864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0499968"/>
        <c:crosses val="autoZero"/>
        <c:crossBetween val="between"/>
      </c:valAx>
      <c:spPr>
        <a:solidFill>
          <a:srgbClr val="C0C0C0"/>
        </a:solidFill>
        <a:ln w="12700">
          <a:solidFill>
            <a:srgbClr val="808080"/>
          </a:solidFill>
          <a:prstDash val="solid"/>
        </a:ln>
      </c:spPr>
    </c:plotArea>
    <c:legend>
      <c:legendPos val="r"/>
      <c:layout>
        <c:manualLayout>
          <c:xMode val="edge"/>
          <c:yMode val="edge"/>
          <c:x val="0.80681818181818177"/>
          <c:y val="0.36238580269209536"/>
          <c:w val="0.18575203430826018"/>
          <c:h val="0.3489196609044559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Natural Gas Usage and Generation Capacity for Natural Gas Fired Electricity Generation (1970-2019)</a:t>
            </a:r>
          </a:p>
        </c:rich>
      </c:tx>
      <c:layout>
        <c:manualLayout>
          <c:xMode val="edge"/>
          <c:yMode val="edge"/>
          <c:x val="0.11007810451544212"/>
          <c:y val="2.03784570596797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087811299066932E-2"/>
          <c:y val="0.15772925764192139"/>
          <c:w val="0.69366132462503727"/>
          <c:h val="0.75361505575995136"/>
        </c:manualLayout>
      </c:layout>
      <c:lineChart>
        <c:grouping val="standard"/>
        <c:varyColors val="0"/>
        <c:ser>
          <c:idx val="0"/>
          <c:order val="0"/>
          <c:tx>
            <c:v>Natural Gas Used</c:v>
          </c:tx>
          <c:spPr>
            <a:ln w="28575" cap="rnd">
              <a:solidFill>
                <a:schemeClr val="accent1"/>
              </a:solidFill>
              <a:round/>
            </a:ln>
            <a:effectLst/>
          </c:spPr>
          <c:marker>
            <c:symbol val="none"/>
          </c:marker>
          <c:cat>
            <c:numRef>
              <c:f>'Table NG2'!$A$16:$A$65</c:f>
              <c:numCache>
                <c:formatCode>General</c:formatCode>
                <c:ptCount val="50"/>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numCache>
            </c:numRef>
          </c:cat>
          <c:val>
            <c:numRef>
              <c:f>'Table NG2'!$E$16:$E$65</c:f>
              <c:numCache>
                <c:formatCode>#,##0</c:formatCode>
                <c:ptCount val="50"/>
                <c:pt idx="0">
                  <c:v>2529</c:v>
                </c:pt>
                <c:pt idx="1">
                  <c:v>1075</c:v>
                </c:pt>
                <c:pt idx="2">
                  <c:v>1218</c:v>
                </c:pt>
                <c:pt idx="3">
                  <c:v>2322</c:v>
                </c:pt>
                <c:pt idx="4">
                  <c:v>1111</c:v>
                </c:pt>
                <c:pt idx="5">
                  <c:v>1059</c:v>
                </c:pt>
                <c:pt idx="6" formatCode="General">
                  <c:v>709</c:v>
                </c:pt>
                <c:pt idx="7" formatCode="General">
                  <c:v>953</c:v>
                </c:pt>
                <c:pt idx="8" formatCode="General">
                  <c:v>909</c:v>
                </c:pt>
                <c:pt idx="9">
                  <c:v>2320</c:v>
                </c:pt>
                <c:pt idx="10">
                  <c:v>4182</c:v>
                </c:pt>
                <c:pt idx="11">
                  <c:v>2069</c:v>
                </c:pt>
                <c:pt idx="12" formatCode="General">
                  <c:v>337</c:v>
                </c:pt>
                <c:pt idx="13" formatCode="General">
                  <c:v>335</c:v>
                </c:pt>
                <c:pt idx="14" formatCode="General">
                  <c:v>360</c:v>
                </c:pt>
                <c:pt idx="15" formatCode="General">
                  <c:v>468</c:v>
                </c:pt>
                <c:pt idx="16" formatCode="General">
                  <c:v>407</c:v>
                </c:pt>
                <c:pt idx="17" formatCode="General">
                  <c:v>478</c:v>
                </c:pt>
                <c:pt idx="18" formatCode="General">
                  <c:v>286</c:v>
                </c:pt>
                <c:pt idx="19" formatCode="General">
                  <c:v>336</c:v>
                </c:pt>
                <c:pt idx="20" formatCode="General">
                  <c:v>418</c:v>
                </c:pt>
                <c:pt idx="21" formatCode="General">
                  <c:v>268</c:v>
                </c:pt>
                <c:pt idx="22" formatCode="General">
                  <c:v>220</c:v>
                </c:pt>
                <c:pt idx="23" formatCode="General">
                  <c:v>270</c:v>
                </c:pt>
                <c:pt idx="24" formatCode="General">
                  <c:v>632</c:v>
                </c:pt>
                <c:pt idx="25" formatCode="General">
                  <c:v>388</c:v>
                </c:pt>
                <c:pt idx="26" formatCode="General">
                  <c:v>470</c:v>
                </c:pt>
                <c:pt idx="27" formatCode="General">
                  <c:v>420</c:v>
                </c:pt>
                <c:pt idx="28" formatCode="General">
                  <c:v>522</c:v>
                </c:pt>
                <c:pt idx="29" formatCode="General">
                  <c:v>291</c:v>
                </c:pt>
                <c:pt idx="30" formatCode="General">
                  <c:v>192</c:v>
                </c:pt>
                <c:pt idx="31" formatCode="General">
                  <c:v>161</c:v>
                </c:pt>
                <c:pt idx="32" formatCode="General">
                  <c:v>116</c:v>
                </c:pt>
                <c:pt idx="33" formatCode="General">
                  <c:v>259</c:v>
                </c:pt>
                <c:pt idx="34" formatCode="General">
                  <c:v>195</c:v>
                </c:pt>
                <c:pt idx="35">
                  <c:v>213</c:v>
                </c:pt>
                <c:pt idx="36">
                  <c:v>544</c:v>
                </c:pt>
                <c:pt idx="37">
                  <c:v>1000</c:v>
                </c:pt>
                <c:pt idx="38">
                  <c:v>513</c:v>
                </c:pt>
                <c:pt idx="39">
                  <c:v>656</c:v>
                </c:pt>
                <c:pt idx="40">
                  <c:v>705</c:v>
                </c:pt>
                <c:pt idx="41">
                  <c:v>4681</c:v>
                </c:pt>
                <c:pt idx="42">
                  <c:v>5370</c:v>
                </c:pt>
                <c:pt idx="43">
                  <c:v>4906</c:v>
                </c:pt>
                <c:pt idx="44">
                  <c:v>5662</c:v>
                </c:pt>
                <c:pt idx="45">
                  <c:v>6558</c:v>
                </c:pt>
                <c:pt idx="46">
                  <c:v>5363</c:v>
                </c:pt>
                <c:pt idx="47">
                  <c:v>4688</c:v>
                </c:pt>
                <c:pt idx="48">
                  <c:v>5129</c:v>
                </c:pt>
                <c:pt idx="49">
                  <c:v>5659</c:v>
                </c:pt>
              </c:numCache>
            </c:numRef>
          </c:val>
          <c:smooth val="0"/>
          <c:extLst>
            <c:ext xmlns:c16="http://schemas.microsoft.com/office/drawing/2014/chart" uri="{C3380CC4-5D6E-409C-BE32-E72D297353CC}">
              <c16:uniqueId val="{00000000-FE55-4F57-B236-7D8AF4B2DB4A}"/>
            </c:ext>
          </c:extLst>
        </c:ser>
        <c:dLbls>
          <c:showLegendKey val="0"/>
          <c:showVal val="0"/>
          <c:showCatName val="0"/>
          <c:showSerName val="0"/>
          <c:showPercent val="0"/>
          <c:showBubbleSize val="0"/>
        </c:dLbls>
        <c:marker val="1"/>
        <c:smooth val="0"/>
        <c:axId val="413447136"/>
        <c:axId val="413446480"/>
      </c:lineChart>
      <c:lineChart>
        <c:grouping val="standard"/>
        <c:varyColors val="0"/>
        <c:ser>
          <c:idx val="1"/>
          <c:order val="1"/>
          <c:tx>
            <c:v>Natural Gas Electric Capacity</c:v>
          </c:tx>
          <c:spPr>
            <a:ln w="28575" cap="rnd">
              <a:solidFill>
                <a:schemeClr val="accent2"/>
              </a:solidFill>
              <a:round/>
            </a:ln>
            <a:effectLst/>
          </c:spPr>
          <c:marker>
            <c:symbol val="none"/>
          </c:marker>
          <c:cat>
            <c:numRef>
              <c:f>'Table NG2'!$A$16:$A$63</c:f>
              <c:numCache>
                <c:formatCode>General</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'[1]Capacity 1970-2021'!$B$55:$AY$55</c:f>
              <c:numCache>
                <c:formatCode>General</c:formatCode>
                <c:ptCount val="50"/>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numCache>
            </c:numRef>
          </c:val>
          <c:smooth val="0"/>
          <c:extLst>
            <c:ext xmlns:c16="http://schemas.microsoft.com/office/drawing/2014/chart" uri="{C3380CC4-5D6E-409C-BE32-E72D297353CC}">
              <c16:uniqueId val="{00000001-FE55-4F57-B236-7D8AF4B2DB4A}"/>
            </c:ext>
          </c:extLst>
        </c:ser>
        <c:dLbls>
          <c:showLegendKey val="0"/>
          <c:showVal val="0"/>
          <c:showCatName val="0"/>
          <c:showSerName val="0"/>
          <c:showPercent val="0"/>
          <c:showBubbleSize val="0"/>
        </c:dLbls>
        <c:marker val="1"/>
        <c:smooth val="0"/>
        <c:axId val="611567816"/>
        <c:axId val="611569784"/>
      </c:lineChart>
      <c:catAx>
        <c:axId val="41344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6480"/>
        <c:crosses val="autoZero"/>
        <c:auto val="1"/>
        <c:lblAlgn val="ctr"/>
        <c:lblOffset val="100"/>
        <c:noMultiLvlLbl val="0"/>
      </c:catAx>
      <c:valAx>
        <c:axId val="41344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 Cubic Feet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7136"/>
        <c:crosses val="autoZero"/>
        <c:crossBetween val="between"/>
      </c:valAx>
      <c:valAx>
        <c:axId val="611569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Natural Gas Electiricy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567816"/>
        <c:crosses val="max"/>
        <c:crossBetween val="between"/>
      </c:valAx>
      <c:catAx>
        <c:axId val="611567816"/>
        <c:scaling>
          <c:orientation val="minMax"/>
        </c:scaling>
        <c:delete val="1"/>
        <c:axPos val="b"/>
        <c:numFmt formatCode="General" sourceLinked="1"/>
        <c:majorTickMark val="out"/>
        <c:minorTickMark val="none"/>
        <c:tickLblPos val="nextTo"/>
        <c:crossAx val="611569784"/>
        <c:crosses val="autoZero"/>
        <c:auto val="1"/>
        <c:lblAlgn val="ctr"/>
        <c:lblOffset val="100"/>
        <c:noMultiLvlLbl val="0"/>
      </c:catAx>
      <c:spPr>
        <a:noFill/>
        <a:ln>
          <a:noFill/>
        </a:ln>
        <a:effectLst/>
      </c:spPr>
    </c:plotArea>
    <c:legend>
      <c:legendPos val="r"/>
      <c:layout>
        <c:manualLayout>
          <c:xMode val="edge"/>
          <c:yMode val="edge"/>
          <c:x val="0.86902860654022696"/>
          <c:y val="0.51372600259028756"/>
          <c:w val="0.12088057610356727"/>
          <c:h val="0.214702288851448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Fig. 3 Delivered Price of Natural Gas in Montana Adjusted for Inflation, 1960-2019 (in 2019 dollars)</a:t>
            </a:r>
          </a:p>
        </c:rich>
      </c:tx>
      <c:layout>
        <c:manualLayout>
          <c:xMode val="edge"/>
          <c:yMode val="edge"/>
          <c:x val="0.11989470874570653"/>
          <c:y val="2.2792153734087207E-2"/>
        </c:manualLayout>
      </c:layout>
      <c:overlay val="0"/>
      <c:spPr>
        <a:noFill/>
        <a:ln w="25400">
          <a:noFill/>
        </a:ln>
      </c:spPr>
    </c:title>
    <c:autoTitleDeleted val="0"/>
    <c:plotArea>
      <c:layout>
        <c:manualLayout>
          <c:layoutTarget val="inner"/>
          <c:xMode val="edge"/>
          <c:yMode val="edge"/>
          <c:x val="0.14888029695772734"/>
          <c:y val="0.18233668963867086"/>
          <c:w val="0.65349227691179423"/>
          <c:h val="0.6210843490817225"/>
        </c:manualLayout>
      </c:layout>
      <c:lineChart>
        <c:grouping val="standard"/>
        <c:varyColors val="0"/>
        <c:ser>
          <c:idx val="0"/>
          <c:order val="0"/>
          <c:tx>
            <c:v>Residential</c:v>
          </c:tx>
          <c:cat>
            <c:numRef>
              <c:f>'Table NG3'!$A$6:$A$65</c:f>
              <c:numCache>
                <c:formatCode>0</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numCache>
            </c:numRef>
          </c:cat>
          <c:val>
            <c:numRef>
              <c:f>'[2]Table NG3 Calculations'!$K$40:$K$99</c:f>
              <c:numCache>
                <c:formatCode>General</c:formatCode>
                <c:ptCount val="60"/>
                <c:pt idx="0">
                  <c:v>5.7208398648648648</c:v>
                </c:pt>
                <c:pt idx="1">
                  <c:v>5.6205352842809377</c:v>
                </c:pt>
                <c:pt idx="2">
                  <c:v>6.388787814569536</c:v>
                </c:pt>
                <c:pt idx="3">
                  <c:v>6.2549662091503269</c:v>
                </c:pt>
                <c:pt idx="4">
                  <c:v>6.3149571935483877</c:v>
                </c:pt>
                <c:pt idx="5">
                  <c:v>6.361331777777778</c:v>
                </c:pt>
                <c:pt idx="6">
                  <c:v>6.1687904012345696</c:v>
                </c:pt>
                <c:pt idx="7">
                  <c:v>6.1146861077844328</c:v>
                </c:pt>
                <c:pt idx="8">
                  <c:v>6.060383965517242</c:v>
                </c:pt>
                <c:pt idx="9">
                  <c:v>6.166093242506812</c:v>
                </c:pt>
                <c:pt idx="10">
                  <c:v>5.9976777577319593</c:v>
                </c:pt>
                <c:pt idx="11">
                  <c:v>5.9169707160493834</c:v>
                </c:pt>
                <c:pt idx="12">
                  <c:v>5.9232300239234457</c:v>
                </c:pt>
                <c:pt idx="13">
                  <c:v>6.2755879729729749</c:v>
                </c:pt>
                <c:pt idx="14">
                  <c:v>5.8235892292089257</c:v>
                </c:pt>
                <c:pt idx="15">
                  <c:v>6.1805950929368043</c:v>
                </c:pt>
                <c:pt idx="16">
                  <c:v>6.1504893497363806</c:v>
                </c:pt>
                <c:pt idx="17">
                  <c:v>7.6886623102310239</c:v>
                </c:pt>
                <c:pt idx="18">
                  <c:v>7.4531514417177913</c:v>
                </c:pt>
                <c:pt idx="19">
                  <c:v>7.820821253443528</c:v>
                </c:pt>
                <c:pt idx="20">
                  <c:v>9.5062046480582527</c:v>
                </c:pt>
                <c:pt idx="21">
                  <c:v>10.595902464246425</c:v>
                </c:pt>
                <c:pt idx="22">
                  <c:v>11.858100103626946</c:v>
                </c:pt>
                <c:pt idx="23">
                  <c:v>11.919217038152611</c:v>
                </c:pt>
                <c:pt idx="24">
                  <c:v>12.003769307025985</c:v>
                </c:pt>
                <c:pt idx="25">
                  <c:v>11.476544823420076</c:v>
                </c:pt>
                <c:pt idx="26">
                  <c:v>10.407980529197083</c:v>
                </c:pt>
                <c:pt idx="27">
                  <c:v>9.9601946302816913</c:v>
                </c:pt>
                <c:pt idx="28">
                  <c:v>9.3259112426035511</c:v>
                </c:pt>
                <c:pt idx="29">
                  <c:v>9.04205862903226</c:v>
                </c:pt>
                <c:pt idx="30">
                  <c:v>9.0104123182861517</c:v>
                </c:pt>
                <c:pt idx="31">
                  <c:v>8.5146910425844347</c:v>
                </c:pt>
                <c:pt idx="32">
                  <c:v>8.7779101924447609</c:v>
                </c:pt>
                <c:pt idx="33">
                  <c:v>8.7358430449826994</c:v>
                </c:pt>
                <c:pt idx="34">
                  <c:v>9.0544286774628908</c:v>
                </c:pt>
                <c:pt idx="35">
                  <c:v>8.670214238845146</c:v>
                </c:pt>
                <c:pt idx="36">
                  <c:v>7.9473235181644375</c:v>
                </c:pt>
                <c:pt idx="37">
                  <c:v>8.0727947040498442</c:v>
                </c:pt>
                <c:pt idx="38">
                  <c:v>8.2637898773006153</c:v>
                </c:pt>
                <c:pt idx="39">
                  <c:v>7.9466168067226901</c:v>
                </c:pt>
                <c:pt idx="40">
                  <c:v>8.9844548780487834</c:v>
                </c:pt>
                <c:pt idx="41">
                  <c:v>10.517817391304348</c:v>
                </c:pt>
                <c:pt idx="42">
                  <c:v>7.5587898832684832</c:v>
                </c:pt>
                <c:pt idx="43">
                  <c:v>9.8724058695652186</c:v>
                </c:pt>
                <c:pt idx="44">
                  <c:v>12.482199523557439</c:v>
                </c:pt>
                <c:pt idx="45">
                  <c:v>14.056885304659499</c:v>
                </c:pt>
                <c:pt idx="46">
                  <c:v>14.330304861111115</c:v>
                </c:pt>
                <c:pt idx="47">
                  <c:v>12.324792661400007</c:v>
                </c:pt>
                <c:pt idx="48">
                  <c:v>13.72808516369953</c:v>
                </c:pt>
                <c:pt idx="49">
                  <c:v>11.361324619995619</c:v>
                </c:pt>
                <c:pt idx="50">
                  <c:v>10.166074036027444</c:v>
                </c:pt>
                <c:pt idx="51">
                  <c:v>10.037498166169497</c:v>
                </c:pt>
                <c:pt idx="52">
                  <c:v>8.9958646567419027</c:v>
                </c:pt>
                <c:pt idx="53">
                  <c:v>9.0201903784818676</c:v>
                </c:pt>
                <c:pt idx="54">
                  <c:v>9.8732842068802391</c:v>
                </c:pt>
                <c:pt idx="55">
                  <c:v>8.9394167148238299</c:v>
                </c:pt>
                <c:pt idx="56">
                  <c:v>7.7610463861470711</c:v>
                </c:pt>
                <c:pt idx="57">
                  <c:v>7.9868579902445402</c:v>
                </c:pt>
                <c:pt idx="58">
                  <c:v>7.4525992238280052</c:v>
                </c:pt>
                <c:pt idx="59">
                  <c:v>7.09</c:v>
                </c:pt>
              </c:numCache>
            </c:numRef>
          </c:val>
          <c:smooth val="0"/>
          <c:extLst>
            <c:ext xmlns:c16="http://schemas.microsoft.com/office/drawing/2014/chart" uri="{C3380CC4-5D6E-409C-BE32-E72D297353CC}">
              <c16:uniqueId val="{00000000-B9AB-47ED-A168-69ECBF78E914}"/>
            </c:ext>
          </c:extLst>
        </c:ser>
        <c:ser>
          <c:idx val="1"/>
          <c:order val="1"/>
          <c:tx>
            <c:v>Commercial</c:v>
          </c:tx>
          <c:cat>
            <c:numRef>
              <c:f>'Table NG3'!$A$6:$A$65</c:f>
              <c:numCache>
                <c:formatCode>0</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numCache>
            </c:numRef>
          </c:cat>
          <c:val>
            <c:numRef>
              <c:f>'[2]Table NG3 Calculations'!$L$40:$L$99</c:f>
              <c:numCache>
                <c:formatCode>General</c:formatCode>
                <c:ptCount val="60"/>
                <c:pt idx="0">
                  <c:v>4.0219237837837838</c:v>
                </c:pt>
                <c:pt idx="1">
                  <c:v>3.9386651839464895</c:v>
                </c:pt>
                <c:pt idx="2">
                  <c:v>4.2988386092715229</c:v>
                </c:pt>
                <c:pt idx="3">
                  <c:v>4.2510293137254909</c:v>
                </c:pt>
                <c:pt idx="4">
                  <c:v>4.411365903225807</c:v>
                </c:pt>
                <c:pt idx="5">
                  <c:v>4.4065051111111115</c:v>
                </c:pt>
                <c:pt idx="6">
                  <c:v>4.2999399074074081</c:v>
                </c:pt>
                <c:pt idx="7">
                  <c:v>4.3862886526946117</c:v>
                </c:pt>
                <c:pt idx="8">
                  <c:v>4.4457561206896559</c:v>
                </c:pt>
                <c:pt idx="9">
                  <c:v>4.4952357765667577</c:v>
                </c:pt>
                <c:pt idx="10">
                  <c:v>4.3577394072164957</c:v>
                </c:pt>
                <c:pt idx="11">
                  <c:v>4.339534197530865</c:v>
                </c:pt>
                <c:pt idx="12">
                  <c:v>4.2414009808612443</c:v>
                </c:pt>
                <c:pt idx="13">
                  <c:v>4.6460154054054064</c:v>
                </c:pt>
                <c:pt idx="14">
                  <c:v>4.819163204868155</c:v>
                </c:pt>
                <c:pt idx="15">
                  <c:v>5.2506444423791825</c:v>
                </c:pt>
                <c:pt idx="16">
                  <c:v>5.3523686643233752</c:v>
                </c:pt>
                <c:pt idx="17">
                  <c:v>6.7064102970297039</c:v>
                </c:pt>
                <c:pt idx="18">
                  <c:v>6.4772372085889565</c:v>
                </c:pt>
                <c:pt idx="19">
                  <c:v>7.0751396969696971</c:v>
                </c:pt>
                <c:pt idx="20">
                  <c:v>9.7054830946601953</c:v>
                </c:pt>
                <c:pt idx="21">
                  <c:v>11.679766754675466</c:v>
                </c:pt>
                <c:pt idx="22">
                  <c:v>12.958829575129535</c:v>
                </c:pt>
                <c:pt idx="23">
                  <c:v>13.047511194779119</c:v>
                </c:pt>
                <c:pt idx="24">
                  <c:v>12.944611953801733</c:v>
                </c:pt>
                <c:pt idx="25">
                  <c:v>12.14658618959108</c:v>
                </c:pt>
                <c:pt idx="26">
                  <c:v>10.47820981751825</c:v>
                </c:pt>
                <c:pt idx="27">
                  <c:v>9.8020963028169028</c:v>
                </c:pt>
                <c:pt idx="28">
                  <c:v>9.3259112426035511</c:v>
                </c:pt>
                <c:pt idx="29">
                  <c:v>9.0213674193548403</c:v>
                </c:pt>
                <c:pt idx="30">
                  <c:v>9.1085649579188992</c:v>
                </c:pt>
                <c:pt idx="31">
                  <c:v>8.1944482378854637</c:v>
                </c:pt>
                <c:pt idx="32">
                  <c:v>8.1561415538132582</c:v>
                </c:pt>
                <c:pt idx="33">
                  <c:v>8.2919485813148786</c:v>
                </c:pt>
                <c:pt idx="34">
                  <c:v>8.5004292172739557</c:v>
                </c:pt>
                <c:pt idx="35">
                  <c:v>8.2830007874015745</c:v>
                </c:pt>
                <c:pt idx="36">
                  <c:v>7.5875681325685154</c:v>
                </c:pt>
                <c:pt idx="37">
                  <c:v>7.7211085981308418</c:v>
                </c:pt>
                <c:pt idx="38">
                  <c:v>8.074903251533744</c:v>
                </c:pt>
                <c:pt idx="39">
                  <c:v>7.900415546218488</c:v>
                </c:pt>
                <c:pt idx="40">
                  <c:v>8.7907601626016287</c:v>
                </c:pt>
                <c:pt idx="41">
                  <c:v>10.648203557312254</c:v>
                </c:pt>
                <c:pt idx="42">
                  <c:v>7.6586229571984452</c:v>
                </c:pt>
                <c:pt idx="43">
                  <c:v>9.8724058695652186</c:v>
                </c:pt>
                <c:pt idx="44">
                  <c:v>12.37354055055585</c:v>
                </c:pt>
                <c:pt idx="45">
                  <c:v>14.083159856630827</c:v>
                </c:pt>
                <c:pt idx="46">
                  <c:v>14.152130555555559</c:v>
                </c:pt>
                <c:pt idx="47">
                  <c:v>12.139178314089767</c:v>
                </c:pt>
                <c:pt idx="48">
                  <c:v>13.489750351829748</c:v>
                </c:pt>
                <c:pt idx="49">
                  <c:v>11.253691018332503</c:v>
                </c:pt>
                <c:pt idx="50">
                  <c:v>10.04841114209194</c:v>
                </c:pt>
                <c:pt idx="51">
                  <c:v>10.105935653666105</c:v>
                </c:pt>
                <c:pt idx="52">
                  <c:v>8.9176397466832764</c:v>
                </c:pt>
                <c:pt idx="53">
                  <c:v>8.9100537438239691</c:v>
                </c:pt>
                <c:pt idx="54">
                  <c:v>9.5047972002568279</c:v>
                </c:pt>
                <c:pt idx="55">
                  <c:v>8.7987237156801132</c:v>
                </c:pt>
                <c:pt idx="56">
                  <c:v>7.5793138950113956</c:v>
                </c:pt>
                <c:pt idx="57">
                  <c:v>7.7772291716029507</c:v>
                </c:pt>
                <c:pt idx="58">
                  <c:v>7.2184328547733001</c:v>
                </c:pt>
                <c:pt idx="59">
                  <c:v>6.89</c:v>
                </c:pt>
              </c:numCache>
            </c:numRef>
          </c:val>
          <c:smooth val="0"/>
          <c:extLst>
            <c:ext xmlns:c16="http://schemas.microsoft.com/office/drawing/2014/chart" uri="{C3380CC4-5D6E-409C-BE32-E72D297353CC}">
              <c16:uniqueId val="{00000001-B9AB-47ED-A168-69ECBF78E914}"/>
            </c:ext>
          </c:extLst>
        </c:ser>
        <c:ser>
          <c:idx val="2"/>
          <c:order val="2"/>
          <c:tx>
            <c:v>Industrial</c:v>
          </c:tx>
          <c:cat>
            <c:numRef>
              <c:f>'Table NG3'!$A$6:$A$65</c:f>
              <c:numCache>
                <c:formatCode>0</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numCache>
            </c:numRef>
          </c:cat>
          <c:val>
            <c:numRef>
              <c:f>'[3]Table NG3 Calculations'!$M$40:$M$70</c:f>
              <c:numCache>
                <c:formatCode>General</c:formatCode>
                <c:ptCount val="31"/>
                <c:pt idx="0">
                  <c:v>2.2820127027027031</c:v>
                </c:pt>
                <c:pt idx="1">
                  <c:v>2.1189521070234116</c:v>
                </c:pt>
                <c:pt idx="2">
                  <c:v>2.0489246357615896</c:v>
                </c:pt>
                <c:pt idx="3">
                  <c:v>2.1590990849673202</c:v>
                </c:pt>
                <c:pt idx="4">
                  <c:v>2.4095732903225806</c:v>
                </c:pt>
                <c:pt idx="5">
                  <c:v>2.4339353650793649</c:v>
                </c:pt>
                <c:pt idx="6">
                  <c:v>2.3130646913580248</c:v>
                </c:pt>
                <c:pt idx="7">
                  <c:v>2.5169067065868265</c:v>
                </c:pt>
                <c:pt idx="8">
                  <c:v>2.3093914942528739</c:v>
                </c:pt>
                <c:pt idx="9">
                  <c:v>2.2704390190735695</c:v>
                </c:pt>
                <c:pt idx="10">
                  <c:v>2.1539081443298973</c:v>
                </c:pt>
                <c:pt idx="11">
                  <c:v>2.1730634074074073</c:v>
                </c:pt>
                <c:pt idx="12">
                  <c:v>2.2470249760765553</c:v>
                </c:pt>
                <c:pt idx="13">
                  <c:v>2.3597454954954955</c:v>
                </c:pt>
                <c:pt idx="14">
                  <c:v>2.9002823529411761</c:v>
                </c:pt>
                <c:pt idx="15">
                  <c:v>4.3485367286245351</c:v>
                </c:pt>
                <c:pt idx="16">
                  <c:v>4.0293026362038669</c:v>
                </c:pt>
                <c:pt idx="17">
                  <c:v>6.3380262706270631</c:v>
                </c:pt>
                <c:pt idx="18">
                  <c:v>6.2084725153374229</c:v>
                </c:pt>
                <c:pt idx="19">
                  <c:v>5.9389872727272737</c:v>
                </c:pt>
                <c:pt idx="20">
                  <c:v>9.4032151941747575</c:v>
                </c:pt>
                <c:pt idx="21">
                  <c:v>11.547845896589658</c:v>
                </c:pt>
                <c:pt idx="22">
                  <c:v>14.019934839378239</c:v>
                </c:pt>
                <c:pt idx="23">
                  <c:v>9.875810843373495</c:v>
                </c:pt>
                <c:pt idx="24">
                  <c:v>12.274000500481231</c:v>
                </c:pt>
                <c:pt idx="25">
                  <c:v>10.781988327137547</c:v>
                </c:pt>
                <c:pt idx="26">
                  <c:v>8.8015366058394164</c:v>
                </c:pt>
                <c:pt idx="27">
                  <c:v>7.4217612676056337</c:v>
                </c:pt>
                <c:pt idx="28">
                  <c:v>6.4183763313609479</c:v>
                </c:pt>
                <c:pt idx="29">
                  <c:v>5.9245283870967738</c:v>
                </c:pt>
                <c:pt idx="30">
                  <c:v>6.1678154552410112</c:v>
                </c:pt>
              </c:numCache>
            </c:numRef>
          </c:val>
          <c:smooth val="0"/>
          <c:extLst>
            <c:ext xmlns:c16="http://schemas.microsoft.com/office/drawing/2014/chart" uri="{C3380CC4-5D6E-409C-BE32-E72D297353CC}">
              <c16:uniqueId val="{00000002-B9AB-47ED-A168-69ECBF78E914}"/>
            </c:ext>
          </c:extLst>
        </c:ser>
        <c:ser>
          <c:idx val="3"/>
          <c:order val="3"/>
          <c:tx>
            <c:v>All Customers</c:v>
          </c:tx>
          <c:cat>
            <c:numRef>
              <c:f>'Table NG3'!$A$6:$A$65</c:f>
              <c:numCache>
                <c:formatCode>0</c:formatCode>
                <c:ptCount val="6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pt idx="59" formatCode="General">
                  <c:v>2019</c:v>
                </c:pt>
              </c:numCache>
            </c:numRef>
          </c:cat>
          <c:val>
            <c:numRef>
              <c:f>'[3]Table NG3 Calculations'!$N$40:$N$70</c:f>
              <c:numCache>
                <c:formatCode>General</c:formatCode>
                <c:ptCount val="31"/>
                <c:pt idx="0">
                  <c:v>3.7811451351351351</c:v>
                </c:pt>
                <c:pt idx="1">
                  <c:v>3.6112880267558536</c:v>
                </c:pt>
                <c:pt idx="2">
                  <c:v>3.7876535099337749</c:v>
                </c:pt>
                <c:pt idx="3">
                  <c:v>3.7220290196078429</c:v>
                </c:pt>
                <c:pt idx="4">
                  <c:v>3.9364316129032253</c:v>
                </c:pt>
                <c:pt idx="5">
                  <c:v>3.9600363174603177</c:v>
                </c:pt>
                <c:pt idx="6">
                  <c:v>3.7663388888888893</c:v>
                </c:pt>
                <c:pt idx="7">
                  <c:v>4.0300031137724552</c:v>
                </c:pt>
                <c:pt idx="8">
                  <c:v>3.9245487356321846</c:v>
                </c:pt>
                <c:pt idx="9">
                  <c:v>3.7751086648501366</c:v>
                </c:pt>
                <c:pt idx="10">
                  <c:v>3.6343228865979382</c:v>
                </c:pt>
                <c:pt idx="11">
                  <c:v>3.6704684444444444</c:v>
                </c:pt>
                <c:pt idx="12">
                  <c:v>3.7155531100478472</c:v>
                </c:pt>
                <c:pt idx="13">
                  <c:v>3.8755349549549547</c:v>
                </c:pt>
                <c:pt idx="14">
                  <c:v>4.0203913995943203</c:v>
                </c:pt>
                <c:pt idx="15">
                  <c:v>4.9900489962825283</c:v>
                </c:pt>
                <c:pt idx="16">
                  <c:v>5.0431271704745164</c:v>
                </c:pt>
                <c:pt idx="17">
                  <c:v>6.6756746534653466</c:v>
                </c:pt>
                <c:pt idx="18">
                  <c:v>6.5033938650306746</c:v>
                </c:pt>
                <c:pt idx="19">
                  <c:v>6.804877355371902</c:v>
                </c:pt>
                <c:pt idx="20">
                  <c:v>9.5198952427184462</c:v>
                </c:pt>
                <c:pt idx="21">
                  <c:v>11.002726820682069</c:v>
                </c:pt>
                <c:pt idx="22">
                  <c:v>12.336418611398964</c:v>
                </c:pt>
                <c:pt idx="23">
                  <c:v>11.289116104417671</c:v>
                </c:pt>
                <c:pt idx="24">
                  <c:v>11.922840230991337</c:v>
                </c:pt>
                <c:pt idx="25">
                  <c:v>11.100453345724908</c:v>
                </c:pt>
                <c:pt idx="26">
                  <c:v>9.6990099270073014</c:v>
                </c:pt>
                <c:pt idx="27">
                  <c:v>9.0276394366197188</c:v>
                </c:pt>
                <c:pt idx="28">
                  <c:v>8.4189092138630617</c:v>
                </c:pt>
                <c:pt idx="29">
                  <c:v>8.1114348387096769</c:v>
                </c:pt>
                <c:pt idx="30">
                  <c:v>8.035135730680949</c:v>
                </c:pt>
              </c:numCache>
            </c:numRef>
          </c:val>
          <c:smooth val="0"/>
          <c:extLst>
            <c:ext xmlns:c16="http://schemas.microsoft.com/office/drawing/2014/chart" uri="{C3380CC4-5D6E-409C-BE32-E72D297353CC}">
              <c16:uniqueId val="{00000003-B9AB-47ED-A168-69ECBF78E914}"/>
            </c:ext>
          </c:extLst>
        </c:ser>
        <c:dLbls>
          <c:showLegendKey val="0"/>
          <c:showVal val="0"/>
          <c:showCatName val="0"/>
          <c:showSerName val="0"/>
          <c:showPercent val="0"/>
          <c:showBubbleSize val="0"/>
        </c:dLbls>
        <c:marker val="1"/>
        <c:smooth val="0"/>
        <c:axId val="221296128"/>
        <c:axId val="221577216"/>
      </c:lineChart>
      <c:catAx>
        <c:axId val="221296128"/>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Year</a:t>
                </a:r>
              </a:p>
            </c:rich>
          </c:tx>
          <c:layout>
            <c:manualLayout>
              <c:xMode val="edge"/>
              <c:yMode val="edge"/>
              <c:x val="0.46772133523452297"/>
              <c:y val="0.908834275671488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en-US"/>
          </a:p>
        </c:txPr>
        <c:crossAx val="221577216"/>
        <c:crosses val="autoZero"/>
        <c:auto val="1"/>
        <c:lblAlgn val="ctr"/>
        <c:lblOffset val="100"/>
        <c:tickLblSkip val="4"/>
        <c:tickMarkSkip val="1"/>
        <c:noMultiLvlLbl val="0"/>
      </c:catAx>
      <c:valAx>
        <c:axId val="221577216"/>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Price ($/Mcf)</a:t>
                </a:r>
              </a:p>
            </c:rich>
          </c:tx>
          <c:layout>
            <c:manualLayout>
              <c:xMode val="edge"/>
              <c:yMode val="edge"/>
              <c:x val="3.5573084586549786E-2"/>
              <c:y val="0.36182432041809759"/>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21296128"/>
        <c:crosses val="autoZero"/>
        <c:crossBetween val="between"/>
      </c:valAx>
      <c:spPr>
        <a:solidFill>
          <a:srgbClr val="FFFFFF"/>
        </a:solidFill>
        <a:ln w="12700">
          <a:solidFill>
            <a:srgbClr val="808080"/>
          </a:solidFill>
          <a:prstDash val="solid"/>
        </a:ln>
      </c:spPr>
    </c:plotArea>
    <c:legend>
      <c:legendPos val="r"/>
      <c:layout>
        <c:manualLayout>
          <c:xMode val="edge"/>
          <c:yMode val="edge"/>
          <c:x val="0.83001023177187583"/>
          <c:y val="0.3392079156405009"/>
          <c:w val="0.10882828710359306"/>
          <c:h val="0.15396849474376123"/>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480060</xdr:colOff>
      <xdr:row>1</xdr:row>
      <xdr:rowOff>38100</xdr:rowOff>
    </xdr:from>
    <xdr:to>
      <xdr:col>16</xdr:col>
      <xdr:colOff>190501</xdr:colOff>
      <xdr:row>33</xdr:row>
      <xdr:rowOff>19050</xdr:rowOff>
    </xdr:to>
    <xdr:graphicFrame macro="">
      <xdr:nvGraphicFramePr>
        <xdr:cNvPr id="3128" name="Chart 2">
          <a:extLst>
            <a:ext uri="{FF2B5EF4-FFF2-40B4-BE49-F238E27FC236}">
              <a16:creationId xmlns:a16="http://schemas.microsoft.com/office/drawing/2014/main" id="{00000000-0008-0000-0000-00003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2552701</xdr:colOff>
      <xdr:row>35</xdr:row>
      <xdr:rowOff>9526</xdr:rowOff>
    </xdr:from>
    <xdr:to>
      <xdr:col>10</xdr:col>
      <xdr:colOff>200026</xdr:colOff>
      <xdr:row>56</xdr:row>
      <xdr:rowOff>19425</xdr:rowOff>
    </xdr:to>
    <xdr:pic>
      <xdr:nvPicPr>
        <xdr:cNvPr id="2" name="Picture 1">
          <a:extLst>
            <a:ext uri="{FF2B5EF4-FFF2-40B4-BE49-F238E27FC236}">
              <a16:creationId xmlns:a16="http://schemas.microsoft.com/office/drawing/2014/main" id="{68E69CB1-319C-479C-9FFC-F484F68E1614}"/>
            </a:ext>
          </a:extLst>
        </xdr:cNvPr>
        <xdr:cNvPicPr>
          <a:picLocks noChangeAspect="1"/>
        </xdr:cNvPicPr>
      </xdr:nvPicPr>
      <xdr:blipFill>
        <a:blip xmlns:r="http://schemas.openxmlformats.org/officeDocument/2006/relationships" r:embed="rId2"/>
        <a:stretch>
          <a:fillRect/>
        </a:stretch>
      </xdr:blipFill>
      <xdr:spPr>
        <a:xfrm>
          <a:off x="6534151" y="5829301"/>
          <a:ext cx="4610100" cy="3410324"/>
        </a:xfrm>
        <a:prstGeom prst="rect">
          <a:avLst/>
        </a:prstGeom>
      </xdr:spPr>
    </xdr:pic>
    <xdr:clientData/>
  </xdr:twoCellAnchor>
  <xdr:twoCellAnchor editAs="oneCell">
    <xdr:from>
      <xdr:col>8</xdr:col>
      <xdr:colOff>342900</xdr:colOff>
      <xdr:row>36</xdr:row>
      <xdr:rowOff>19050</xdr:rowOff>
    </xdr:from>
    <xdr:to>
      <xdr:col>15</xdr:col>
      <xdr:colOff>123363</xdr:colOff>
      <xdr:row>49</xdr:row>
      <xdr:rowOff>66406</xdr:rowOff>
    </xdr:to>
    <xdr:pic>
      <xdr:nvPicPr>
        <xdr:cNvPr id="5" name="Picture 4">
          <a:extLst>
            <a:ext uri="{FF2B5EF4-FFF2-40B4-BE49-F238E27FC236}">
              <a16:creationId xmlns:a16="http://schemas.microsoft.com/office/drawing/2014/main" id="{8FB47822-0629-460B-8D5B-0D0087696B4E}"/>
            </a:ext>
          </a:extLst>
        </xdr:cNvPr>
        <xdr:cNvPicPr>
          <a:picLocks noChangeAspect="1"/>
        </xdr:cNvPicPr>
      </xdr:nvPicPr>
      <xdr:blipFill>
        <a:blip xmlns:r="http://schemas.openxmlformats.org/officeDocument/2006/relationships" r:embed="rId3"/>
        <a:stretch>
          <a:fillRect/>
        </a:stretch>
      </xdr:blipFill>
      <xdr:spPr>
        <a:xfrm>
          <a:off x="10325100" y="6000750"/>
          <a:ext cx="3695238" cy="21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1011552</xdr:colOff>
      <xdr:row>2</xdr:row>
      <xdr:rowOff>43814</xdr:rowOff>
    </xdr:from>
    <xdr:to>
      <xdr:col>20</xdr:col>
      <xdr:colOff>9525</xdr:colOff>
      <xdr:row>27</xdr:row>
      <xdr:rowOff>38100</xdr:rowOff>
    </xdr:to>
    <xdr:graphicFrame macro="">
      <xdr:nvGraphicFramePr>
        <xdr:cNvPr id="2105" name="Chart 3">
          <a:extLst>
            <a:ext uri="{FF2B5EF4-FFF2-40B4-BE49-F238E27FC236}">
              <a16:creationId xmlns:a16="http://schemas.microsoft.com/office/drawing/2014/main" id="{00000000-0008-0000-01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1030604</xdr:colOff>
      <xdr:row>27</xdr:row>
      <xdr:rowOff>190499</xdr:rowOff>
    </xdr:from>
    <xdr:to>
      <xdr:col>20</xdr:col>
      <xdr:colOff>47625</xdr:colOff>
      <xdr:row>54</xdr:row>
      <xdr:rowOff>123824</xdr:rowOff>
    </xdr:to>
    <xdr:graphicFrame macro="">
      <xdr:nvGraphicFramePr>
        <xdr:cNvPr id="2" name="Chart 1">
          <a:extLst>
            <a:ext uri="{FF2B5EF4-FFF2-40B4-BE49-F238E27FC236}">
              <a16:creationId xmlns:a16="http://schemas.microsoft.com/office/drawing/2014/main" id="{6734ABCA-F2CD-4DA3-A902-D004893B0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0.2775</cdr:x>
      <cdr:y>0.49694</cdr:y>
    </cdr:from>
    <cdr:to>
      <cdr:x>0.43592</cdr:x>
      <cdr:y>0.56157</cdr:y>
    </cdr:to>
    <cdr:sp macro="" textlink="">
      <cdr:nvSpPr>
        <cdr:cNvPr id="2" name="TextBox 1">
          <a:extLst xmlns:a="http://schemas.openxmlformats.org/drawingml/2006/main">
            <a:ext uri="{FF2B5EF4-FFF2-40B4-BE49-F238E27FC236}">
              <a16:creationId xmlns:a16="http://schemas.microsoft.com/office/drawing/2014/main" id="{A5B9EA5A-C0AD-4583-97FA-556A87FFAD0B}"/>
            </a:ext>
          </a:extLst>
        </cdr:cNvPr>
        <cdr:cNvSpPr txBox="1"/>
      </cdr:nvSpPr>
      <cdr:spPr>
        <a:xfrm xmlns:a="http://schemas.openxmlformats.org/drawingml/2006/main">
          <a:off x="2095500" y="2167890"/>
          <a:ext cx="1196340" cy="281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Frank Bird closes</a:t>
          </a:r>
        </a:p>
      </cdr:txBody>
    </cdr:sp>
  </cdr:relSizeAnchor>
  <cdr:relSizeAnchor xmlns:cdr="http://schemas.openxmlformats.org/drawingml/2006/chartDrawing">
    <cdr:from>
      <cdr:x>0.31786</cdr:x>
      <cdr:y>0.56507</cdr:y>
    </cdr:from>
    <cdr:to>
      <cdr:x>0.32492</cdr:x>
      <cdr:y>0.65939</cdr:y>
    </cdr:to>
    <cdr:cxnSp macro="">
      <cdr:nvCxnSpPr>
        <cdr:cNvPr id="4" name="Straight Arrow Connector 3">
          <a:extLst xmlns:a="http://schemas.openxmlformats.org/drawingml/2006/main">
            <a:ext uri="{FF2B5EF4-FFF2-40B4-BE49-F238E27FC236}">
              <a16:creationId xmlns:a16="http://schemas.microsoft.com/office/drawing/2014/main" id="{AD7CD1A0-C4D1-4471-A7EF-D2F622A9CAC2}"/>
            </a:ext>
          </a:extLst>
        </cdr:cNvPr>
        <cdr:cNvCxnSpPr/>
      </cdr:nvCxnSpPr>
      <cdr:spPr bwMode="auto">
        <a:xfrm xmlns:a="http://schemas.openxmlformats.org/drawingml/2006/main" flipH="1">
          <a:off x="2400300" y="2465070"/>
          <a:ext cx="53340" cy="411480"/>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0.54591</cdr:x>
      <cdr:y>0.18079</cdr:y>
    </cdr:from>
    <cdr:to>
      <cdr:x>0.70837</cdr:x>
      <cdr:y>0.29607</cdr:y>
    </cdr:to>
    <cdr:sp macro="" textlink="">
      <cdr:nvSpPr>
        <cdr:cNvPr id="6" name="TextBox 5">
          <a:extLst xmlns:a="http://schemas.openxmlformats.org/drawingml/2006/main">
            <a:ext uri="{FF2B5EF4-FFF2-40B4-BE49-F238E27FC236}">
              <a16:creationId xmlns:a16="http://schemas.microsoft.com/office/drawing/2014/main" id="{CC181942-0F10-42EC-A2BF-0AFFF3D151BD}"/>
            </a:ext>
          </a:extLst>
        </cdr:cNvPr>
        <cdr:cNvSpPr txBox="1"/>
      </cdr:nvSpPr>
      <cdr:spPr>
        <a:xfrm xmlns:a="http://schemas.openxmlformats.org/drawingml/2006/main">
          <a:off x="4122424" y="788687"/>
          <a:ext cx="1226804" cy="5029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Dave Gates and Culbertson open</a:t>
          </a:r>
        </a:p>
      </cdr:txBody>
    </cdr:sp>
  </cdr:relSizeAnchor>
  <cdr:relSizeAnchor xmlns:cdr="http://schemas.openxmlformats.org/drawingml/2006/chartDrawing">
    <cdr:from>
      <cdr:x>0.64481</cdr:x>
      <cdr:y>0.28035</cdr:y>
    </cdr:from>
    <cdr:to>
      <cdr:x>0.67407</cdr:x>
      <cdr:y>0.37468</cdr:y>
    </cdr:to>
    <cdr:cxnSp macro="">
      <cdr:nvCxnSpPr>
        <cdr:cNvPr id="8" name="Straight Arrow Connector 7">
          <a:extLst xmlns:a="http://schemas.openxmlformats.org/drawingml/2006/main">
            <a:ext uri="{FF2B5EF4-FFF2-40B4-BE49-F238E27FC236}">
              <a16:creationId xmlns:a16="http://schemas.microsoft.com/office/drawing/2014/main" id="{DFAB5F1F-F118-4DDE-85CD-9D13B5534FB6}"/>
            </a:ext>
          </a:extLst>
        </cdr:cNvPr>
        <cdr:cNvCxnSpPr/>
      </cdr:nvCxnSpPr>
      <cdr:spPr bwMode="auto">
        <a:xfrm xmlns:a="http://schemas.openxmlformats.org/drawingml/2006/main">
          <a:off x="4869198" y="1222999"/>
          <a:ext cx="220955" cy="411509"/>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xdr:from>
      <xdr:col>5</xdr:col>
      <xdr:colOff>403860</xdr:colOff>
      <xdr:row>2</xdr:row>
      <xdr:rowOff>236220</xdr:rowOff>
    </xdr:from>
    <xdr:to>
      <xdr:col>19</xdr:col>
      <xdr:colOff>419100</xdr:colOff>
      <xdr:row>36</xdr:row>
      <xdr:rowOff>19050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76200</xdr:colOff>
      <xdr:row>10</xdr:row>
      <xdr:rowOff>200025</xdr:rowOff>
    </xdr:to>
    <xdr:sp macro="" textlink="">
      <xdr:nvSpPr>
        <xdr:cNvPr id="1192" name="Text Box 2">
          <a:extLst>
            <a:ext uri="{FF2B5EF4-FFF2-40B4-BE49-F238E27FC236}">
              <a16:creationId xmlns:a16="http://schemas.microsoft.com/office/drawing/2014/main" id="{00000000-0008-0000-0400-0000A8040000}"/>
            </a:ext>
          </a:extLst>
        </xdr:cNvPr>
        <xdr:cNvSpPr txBox="1">
          <a:spLocks noChangeArrowheads="1"/>
        </xdr:cNvSpPr>
      </xdr:nvSpPr>
      <xdr:spPr bwMode="auto">
        <a:xfrm>
          <a:off x="4162425" y="2200275"/>
          <a:ext cx="76200" cy="200025"/>
        </a:xfrm>
        <a:prstGeom prst="rect">
          <a:avLst/>
        </a:prstGeom>
        <a:noFill/>
        <a:ln w="9525">
          <a:noFill/>
          <a:miter lim="800000"/>
          <a:headEnd/>
          <a:tailEnd/>
        </a:ln>
      </xdr:spPr>
    </xdr:sp>
    <xdr:clientData/>
  </xdr:twoCellAnchor>
  <xdr:twoCellAnchor editAs="oneCell">
    <xdr:from>
      <xdr:col>6</xdr:col>
      <xdr:colOff>0</xdr:colOff>
      <xdr:row>81</xdr:row>
      <xdr:rowOff>0</xdr:rowOff>
    </xdr:from>
    <xdr:to>
      <xdr:col>6</xdr:col>
      <xdr:colOff>76200</xdr:colOff>
      <xdr:row>81</xdr:row>
      <xdr:rowOff>200025</xdr:rowOff>
    </xdr:to>
    <xdr:sp macro="" textlink="">
      <xdr:nvSpPr>
        <xdr:cNvPr id="1193" name="Text Box 4">
          <a:extLst>
            <a:ext uri="{FF2B5EF4-FFF2-40B4-BE49-F238E27FC236}">
              <a16:creationId xmlns:a16="http://schemas.microsoft.com/office/drawing/2014/main" id="{00000000-0008-0000-0400-0000A9040000}"/>
            </a:ext>
          </a:extLst>
        </xdr:cNvPr>
        <xdr:cNvSpPr txBox="1">
          <a:spLocks noChangeArrowheads="1"/>
        </xdr:cNvSpPr>
      </xdr:nvSpPr>
      <xdr:spPr bwMode="auto">
        <a:xfrm>
          <a:off x="4162425" y="14401800"/>
          <a:ext cx="76200" cy="200025"/>
        </a:xfrm>
        <a:prstGeom prst="rect">
          <a:avLst/>
        </a:prstGeom>
        <a:noFill/>
        <a:ln w="9525">
          <a:noFill/>
          <a:miter lim="800000"/>
          <a:headEnd/>
          <a:tailEnd/>
        </a:ln>
      </xdr:spPr>
    </xdr:sp>
    <xdr:clientData/>
  </xdr:twoCellAnchor>
  <xdr:twoCellAnchor editAs="oneCell">
    <xdr:from>
      <xdr:col>8</xdr:col>
      <xdr:colOff>0</xdr:colOff>
      <xdr:row>81</xdr:row>
      <xdr:rowOff>0</xdr:rowOff>
    </xdr:from>
    <xdr:to>
      <xdr:col>8</xdr:col>
      <xdr:colOff>76200</xdr:colOff>
      <xdr:row>81</xdr:row>
      <xdr:rowOff>200025</xdr:rowOff>
    </xdr:to>
    <xdr:sp macro="" textlink="">
      <xdr:nvSpPr>
        <xdr:cNvPr id="1194" name="Text Box 7">
          <a:extLst>
            <a:ext uri="{FF2B5EF4-FFF2-40B4-BE49-F238E27FC236}">
              <a16:creationId xmlns:a16="http://schemas.microsoft.com/office/drawing/2014/main" id="{00000000-0008-0000-0400-0000AA040000}"/>
            </a:ext>
          </a:extLst>
        </xdr:cNvPr>
        <xdr:cNvSpPr txBox="1">
          <a:spLocks noChangeArrowheads="1"/>
        </xdr:cNvSpPr>
      </xdr:nvSpPr>
      <xdr:spPr bwMode="auto">
        <a:xfrm>
          <a:off x="5753100" y="14401800"/>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5_Energy_Planning_Analysis/Energy-Statistics/Electricity_Nameplate_Capacity_197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tural%20Gas%20tables%20raw%20data_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N/5_Energy_Planning_Analysis/Energy-Statistics/2019/Natural%20Gas%20tables%20raw%20data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21"/>
      <sheetName val="Table E5 Generation"/>
      <sheetName val=" Nameplate Capacity Chart 1970-"/>
      <sheetName val="Generation Chart ideas1970-2018"/>
      <sheetName val="Capacity vs Generation"/>
      <sheetName val="Ownership Chart 1970-2020"/>
      <sheetName val="Renewables"/>
      <sheetName val="Table E2"/>
      <sheetName val="Table E3"/>
      <sheetName val="Cap vs Gen by Fuel"/>
      <sheetName val="Newsletter_chart_capacity"/>
      <sheetName val="Newsletter_chart_generation"/>
    </sheetNames>
    <sheetDataSet>
      <sheetData sheetId="0"/>
      <sheetData sheetId="1">
        <row r="1">
          <cell r="B1">
            <v>1970</v>
          </cell>
        </row>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refreshError="1"/>
      <sheetData sheetId="1" refreshError="1"/>
      <sheetData sheetId="2" refreshError="1"/>
      <sheetData sheetId="3">
        <row r="40">
          <cell r="K40">
            <v>5.7208398648648648</v>
          </cell>
          <cell r="L40">
            <v>4.0219237837837838</v>
          </cell>
        </row>
        <row r="41">
          <cell r="K41">
            <v>5.6205352842809377</v>
          </cell>
          <cell r="L41">
            <v>3.9386651839464895</v>
          </cell>
        </row>
        <row r="42">
          <cell r="K42">
            <v>6.388787814569536</v>
          </cell>
          <cell r="L42">
            <v>4.2988386092715229</v>
          </cell>
        </row>
        <row r="43">
          <cell r="K43">
            <v>6.2549662091503269</v>
          </cell>
          <cell r="L43">
            <v>4.2510293137254909</v>
          </cell>
        </row>
        <row r="44">
          <cell r="K44">
            <v>6.3149571935483877</v>
          </cell>
          <cell r="L44">
            <v>4.411365903225807</v>
          </cell>
        </row>
        <row r="45">
          <cell r="K45">
            <v>6.361331777777778</v>
          </cell>
          <cell r="L45">
            <v>4.4065051111111115</v>
          </cell>
        </row>
        <row r="46">
          <cell r="K46">
            <v>6.1687904012345696</v>
          </cell>
          <cell r="L46">
            <v>4.2999399074074081</v>
          </cell>
        </row>
        <row r="47">
          <cell r="K47">
            <v>6.1146861077844328</v>
          </cell>
          <cell r="L47">
            <v>4.3862886526946117</v>
          </cell>
        </row>
        <row r="48">
          <cell r="K48">
            <v>6.060383965517242</v>
          </cell>
          <cell r="L48">
            <v>4.4457561206896559</v>
          </cell>
        </row>
        <row r="49">
          <cell r="K49">
            <v>6.166093242506812</v>
          </cell>
          <cell r="L49">
            <v>4.4952357765667577</v>
          </cell>
        </row>
        <row r="50">
          <cell r="K50">
            <v>5.9976777577319593</v>
          </cell>
          <cell r="L50">
            <v>4.3577394072164957</v>
          </cell>
        </row>
        <row r="51">
          <cell r="K51">
            <v>5.9169707160493834</v>
          </cell>
          <cell r="L51">
            <v>4.339534197530865</v>
          </cell>
        </row>
        <row r="52">
          <cell r="K52">
            <v>5.9232300239234457</v>
          </cell>
          <cell r="L52">
            <v>4.2414009808612443</v>
          </cell>
        </row>
        <row r="53">
          <cell r="K53">
            <v>6.2755879729729749</v>
          </cell>
          <cell r="L53">
            <v>4.6460154054054064</v>
          </cell>
        </row>
        <row r="54">
          <cell r="K54">
            <v>5.8235892292089257</v>
          </cell>
          <cell r="L54">
            <v>4.819163204868155</v>
          </cell>
        </row>
        <row r="55">
          <cell r="K55">
            <v>6.1805950929368043</v>
          </cell>
          <cell r="L55">
            <v>5.2506444423791825</v>
          </cell>
        </row>
        <row r="56">
          <cell r="K56">
            <v>6.1504893497363806</v>
          </cell>
          <cell r="L56">
            <v>5.3523686643233752</v>
          </cell>
        </row>
        <row r="57">
          <cell r="K57">
            <v>7.6886623102310239</v>
          </cell>
          <cell r="L57">
            <v>6.7064102970297039</v>
          </cell>
        </row>
        <row r="58">
          <cell r="K58">
            <v>7.4531514417177913</v>
          </cell>
          <cell r="L58">
            <v>6.4772372085889565</v>
          </cell>
        </row>
        <row r="59">
          <cell r="K59">
            <v>7.820821253443528</v>
          </cell>
          <cell r="L59">
            <v>7.0751396969696971</v>
          </cell>
        </row>
        <row r="60">
          <cell r="K60">
            <v>9.5062046480582527</v>
          </cell>
          <cell r="L60">
            <v>9.7054830946601953</v>
          </cell>
        </row>
        <row r="61">
          <cell r="K61">
            <v>10.595902464246425</v>
          </cell>
          <cell r="L61">
            <v>11.679766754675466</v>
          </cell>
        </row>
        <row r="62">
          <cell r="K62">
            <v>11.858100103626946</v>
          </cell>
          <cell r="L62">
            <v>12.958829575129535</v>
          </cell>
        </row>
        <row r="63">
          <cell r="K63">
            <v>11.919217038152611</v>
          </cell>
          <cell r="L63">
            <v>13.047511194779119</v>
          </cell>
        </row>
        <row r="64">
          <cell r="K64">
            <v>12.003769307025985</v>
          </cell>
          <cell r="L64">
            <v>12.944611953801733</v>
          </cell>
        </row>
        <row r="65">
          <cell r="K65">
            <v>11.476544823420076</v>
          </cell>
          <cell r="L65">
            <v>12.14658618959108</v>
          </cell>
        </row>
        <row r="66">
          <cell r="K66">
            <v>10.407980529197083</v>
          </cell>
          <cell r="L66">
            <v>10.47820981751825</v>
          </cell>
        </row>
        <row r="67">
          <cell r="K67">
            <v>9.9601946302816913</v>
          </cell>
          <cell r="L67">
            <v>9.8020963028169028</v>
          </cell>
        </row>
        <row r="68">
          <cell r="K68">
            <v>9.3259112426035511</v>
          </cell>
          <cell r="L68">
            <v>9.3259112426035511</v>
          </cell>
        </row>
        <row r="69">
          <cell r="K69">
            <v>9.04205862903226</v>
          </cell>
          <cell r="L69">
            <v>9.0213674193548403</v>
          </cell>
        </row>
        <row r="70">
          <cell r="K70">
            <v>9.0104123182861517</v>
          </cell>
          <cell r="L70">
            <v>9.1085649579188992</v>
          </cell>
        </row>
        <row r="71">
          <cell r="K71">
            <v>8.5146910425844347</v>
          </cell>
          <cell r="L71">
            <v>8.1944482378854637</v>
          </cell>
        </row>
        <row r="72">
          <cell r="K72">
            <v>8.7779101924447609</v>
          </cell>
          <cell r="L72">
            <v>8.1561415538132582</v>
          </cell>
        </row>
        <row r="73">
          <cell r="K73">
            <v>8.7358430449826994</v>
          </cell>
          <cell r="L73">
            <v>8.2919485813148786</v>
          </cell>
        </row>
        <row r="74">
          <cell r="K74">
            <v>9.0544286774628908</v>
          </cell>
          <cell r="L74">
            <v>8.5004292172739557</v>
          </cell>
        </row>
        <row r="75">
          <cell r="K75">
            <v>8.670214238845146</v>
          </cell>
          <cell r="L75">
            <v>8.2830007874015745</v>
          </cell>
        </row>
        <row r="76">
          <cell r="K76">
            <v>7.9473235181644375</v>
          </cell>
          <cell r="L76">
            <v>7.5875681325685154</v>
          </cell>
        </row>
        <row r="77">
          <cell r="K77">
            <v>8.0727947040498442</v>
          </cell>
          <cell r="L77">
            <v>7.7211085981308418</v>
          </cell>
        </row>
        <row r="78">
          <cell r="K78">
            <v>8.2637898773006153</v>
          </cell>
          <cell r="L78">
            <v>8.074903251533744</v>
          </cell>
        </row>
        <row r="79">
          <cell r="K79">
            <v>7.9466168067226901</v>
          </cell>
          <cell r="L79">
            <v>7.900415546218488</v>
          </cell>
        </row>
        <row r="80">
          <cell r="K80">
            <v>8.9844548780487834</v>
          </cell>
          <cell r="L80">
            <v>8.7907601626016287</v>
          </cell>
        </row>
        <row r="81">
          <cell r="K81">
            <v>10.517817391304348</v>
          </cell>
          <cell r="L81">
            <v>10.648203557312254</v>
          </cell>
        </row>
        <row r="82">
          <cell r="K82">
            <v>7.5587898832684832</v>
          </cell>
          <cell r="L82">
            <v>7.6586229571984452</v>
          </cell>
        </row>
        <row r="83">
          <cell r="K83">
            <v>9.8724058695652186</v>
          </cell>
          <cell r="L83">
            <v>9.8724058695652186</v>
          </cell>
        </row>
        <row r="84">
          <cell r="K84">
            <v>12.482199523557439</v>
          </cell>
          <cell r="L84">
            <v>12.37354055055585</v>
          </cell>
        </row>
        <row r="85">
          <cell r="K85">
            <v>14.056885304659499</v>
          </cell>
          <cell r="L85">
            <v>14.083159856630827</v>
          </cell>
        </row>
        <row r="86">
          <cell r="K86">
            <v>14.330304861111115</v>
          </cell>
          <cell r="L86">
            <v>14.152130555555559</v>
          </cell>
        </row>
        <row r="87">
          <cell r="K87">
            <v>12.324792661400007</v>
          </cell>
          <cell r="L87">
            <v>12.139178314089767</v>
          </cell>
        </row>
        <row r="88">
          <cell r="K88">
            <v>13.72808516369953</v>
          </cell>
          <cell r="L88">
            <v>13.489750351829748</v>
          </cell>
        </row>
        <row r="89">
          <cell r="K89">
            <v>11.361324619995619</v>
          </cell>
          <cell r="L89">
            <v>11.253691018332503</v>
          </cell>
        </row>
        <row r="90">
          <cell r="K90">
            <v>10.166074036027444</v>
          </cell>
          <cell r="L90">
            <v>10.04841114209194</v>
          </cell>
        </row>
        <row r="91">
          <cell r="K91">
            <v>10.037498166169497</v>
          </cell>
          <cell r="L91">
            <v>10.105935653666105</v>
          </cell>
        </row>
        <row r="92">
          <cell r="K92">
            <v>8.9958646567419027</v>
          </cell>
          <cell r="L92">
            <v>8.9176397466832764</v>
          </cell>
        </row>
        <row r="93">
          <cell r="K93">
            <v>9.0201903784818676</v>
          </cell>
          <cell r="L93">
            <v>8.9100537438239691</v>
          </cell>
        </row>
        <row r="94">
          <cell r="K94">
            <v>9.8732842068802391</v>
          </cell>
          <cell r="L94">
            <v>9.5047972002568279</v>
          </cell>
        </row>
        <row r="95">
          <cell r="K95">
            <v>8.9394167148238299</v>
          </cell>
          <cell r="L95">
            <v>8.7987237156801132</v>
          </cell>
        </row>
        <row r="96">
          <cell r="K96">
            <v>7.7610463861470711</v>
          </cell>
          <cell r="L96">
            <v>7.5793138950113956</v>
          </cell>
        </row>
        <row r="97">
          <cell r="K97">
            <v>7.9868579902445402</v>
          </cell>
          <cell r="L97">
            <v>7.7772291716029507</v>
          </cell>
        </row>
        <row r="98">
          <cell r="K98">
            <v>7.4525992238280052</v>
          </cell>
          <cell r="L98">
            <v>7.2184328547733001</v>
          </cell>
        </row>
        <row r="99">
          <cell r="K99">
            <v>7.09</v>
          </cell>
          <cell r="L99">
            <v>6.89</v>
          </cell>
        </row>
      </sheetData>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refreshError="1"/>
      <sheetData sheetId="1" refreshError="1"/>
      <sheetData sheetId="2" refreshError="1"/>
      <sheetData sheetId="3">
        <row r="40">
          <cell r="J40">
            <v>1960</v>
          </cell>
          <cell r="M40">
            <v>2.2820127027027031</v>
          </cell>
          <cell r="N40">
            <v>3.7811451351351351</v>
          </cell>
        </row>
        <row r="41">
          <cell r="M41">
            <v>2.1189521070234116</v>
          </cell>
          <cell r="N41">
            <v>3.6112880267558536</v>
          </cell>
        </row>
        <row r="42">
          <cell r="M42">
            <v>2.0489246357615896</v>
          </cell>
          <cell r="N42">
            <v>3.7876535099337749</v>
          </cell>
        </row>
        <row r="43">
          <cell r="M43">
            <v>2.1590990849673202</v>
          </cell>
          <cell r="N43">
            <v>3.7220290196078429</v>
          </cell>
        </row>
        <row r="44">
          <cell r="M44">
            <v>2.4095732903225806</v>
          </cell>
          <cell r="N44">
            <v>3.9364316129032253</v>
          </cell>
        </row>
        <row r="45">
          <cell r="M45">
            <v>2.4339353650793649</v>
          </cell>
          <cell r="N45">
            <v>3.9600363174603177</v>
          </cell>
        </row>
        <row r="46">
          <cell r="M46">
            <v>2.3130646913580248</v>
          </cell>
          <cell r="N46">
            <v>3.7663388888888893</v>
          </cell>
        </row>
        <row r="47">
          <cell r="M47">
            <v>2.5169067065868265</v>
          </cell>
          <cell r="N47">
            <v>4.0300031137724552</v>
          </cell>
        </row>
        <row r="48">
          <cell r="M48">
            <v>2.3093914942528739</v>
          </cell>
          <cell r="N48">
            <v>3.9245487356321846</v>
          </cell>
        </row>
        <row r="49">
          <cell r="M49">
            <v>2.2704390190735695</v>
          </cell>
          <cell r="N49">
            <v>3.7751086648501366</v>
          </cell>
        </row>
        <row r="50">
          <cell r="M50">
            <v>2.1539081443298973</v>
          </cell>
          <cell r="N50">
            <v>3.6343228865979382</v>
          </cell>
        </row>
        <row r="51">
          <cell r="M51">
            <v>2.1730634074074073</v>
          </cell>
          <cell r="N51">
            <v>3.6704684444444444</v>
          </cell>
        </row>
        <row r="52">
          <cell r="M52">
            <v>2.2470249760765553</v>
          </cell>
          <cell r="N52">
            <v>3.7155531100478472</v>
          </cell>
        </row>
        <row r="53">
          <cell r="M53">
            <v>2.3597454954954955</v>
          </cell>
          <cell r="N53">
            <v>3.8755349549549547</v>
          </cell>
        </row>
        <row r="54">
          <cell r="M54">
            <v>2.9002823529411761</v>
          </cell>
          <cell r="N54">
            <v>4.0203913995943203</v>
          </cell>
        </row>
        <row r="55">
          <cell r="M55">
            <v>4.3485367286245351</v>
          </cell>
          <cell r="N55">
            <v>4.9900489962825283</v>
          </cell>
        </row>
        <row r="56">
          <cell r="M56">
            <v>4.0293026362038669</v>
          </cell>
          <cell r="N56">
            <v>5.0431271704745164</v>
          </cell>
        </row>
        <row r="57">
          <cell r="M57">
            <v>6.3380262706270631</v>
          </cell>
          <cell r="N57">
            <v>6.6756746534653466</v>
          </cell>
        </row>
        <row r="58">
          <cell r="M58">
            <v>6.2084725153374229</v>
          </cell>
          <cell r="N58">
            <v>6.5033938650306746</v>
          </cell>
        </row>
        <row r="59">
          <cell r="M59">
            <v>5.9389872727272737</v>
          </cell>
          <cell r="N59">
            <v>6.804877355371902</v>
          </cell>
        </row>
        <row r="60">
          <cell r="M60">
            <v>9.4032151941747575</v>
          </cell>
          <cell r="N60">
            <v>9.5198952427184462</v>
          </cell>
        </row>
        <row r="61">
          <cell r="M61">
            <v>11.547845896589658</v>
          </cell>
          <cell r="N61">
            <v>11.002726820682069</v>
          </cell>
        </row>
        <row r="62">
          <cell r="M62">
            <v>14.019934839378239</v>
          </cell>
          <cell r="N62">
            <v>12.336418611398964</v>
          </cell>
        </row>
        <row r="63">
          <cell r="M63">
            <v>9.875810843373495</v>
          </cell>
          <cell r="N63">
            <v>11.289116104417671</v>
          </cell>
        </row>
        <row r="64">
          <cell r="M64">
            <v>12.274000500481231</v>
          </cell>
          <cell r="N64">
            <v>11.922840230991337</v>
          </cell>
        </row>
        <row r="65">
          <cell r="M65">
            <v>10.781988327137547</v>
          </cell>
          <cell r="N65">
            <v>11.100453345724908</v>
          </cell>
        </row>
        <row r="66">
          <cell r="M66">
            <v>8.8015366058394164</v>
          </cell>
          <cell r="N66">
            <v>9.6990099270073014</v>
          </cell>
        </row>
        <row r="67">
          <cell r="M67">
            <v>7.4217612676056337</v>
          </cell>
          <cell r="N67">
            <v>9.0276394366197188</v>
          </cell>
        </row>
        <row r="68">
          <cell r="M68">
            <v>6.4183763313609479</v>
          </cell>
          <cell r="N68">
            <v>8.4189092138630617</v>
          </cell>
        </row>
        <row r="69">
          <cell r="M69">
            <v>5.9245283870967738</v>
          </cell>
          <cell r="N69">
            <v>8.1114348387096769</v>
          </cell>
        </row>
        <row r="70">
          <cell r="M70">
            <v>6.1678154552410112</v>
          </cell>
          <cell r="N70">
            <v>8.035135730680949</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5"/>
  <sheetViews>
    <sheetView tabSelected="1" workbookViewId="0">
      <selection sqref="A1:E2"/>
    </sheetView>
  </sheetViews>
  <sheetFormatPr defaultColWidth="8.85546875" defaultRowHeight="12.75" x14ac:dyDescent="0.2"/>
  <cols>
    <col min="1" max="1" width="9" style="8" customWidth="1"/>
    <col min="2" max="2" width="12.42578125" style="1" customWidth="1"/>
    <col min="3" max="3" width="11.5703125" style="1" customWidth="1"/>
    <col min="4" max="4" width="14" style="1" customWidth="1"/>
    <col min="5" max="5" width="12.7109375" style="1" customWidth="1"/>
    <col min="6" max="6" width="45.7109375" style="2" customWidth="1"/>
    <col min="7" max="7" width="21.28515625" style="1" customWidth="1"/>
    <col min="8" max="8" width="23" style="1" customWidth="1"/>
    <col min="9" max="9" width="5.5703125" style="1" customWidth="1"/>
    <col min="10" max="16384" width="8.85546875" style="1"/>
  </cols>
  <sheetData>
    <row r="1" spans="1:9" ht="15.75" customHeight="1" x14ac:dyDescent="0.2">
      <c r="A1" s="310" t="s">
        <v>196</v>
      </c>
      <c r="B1" s="311"/>
      <c r="C1" s="311"/>
      <c r="D1" s="311"/>
      <c r="E1" s="312"/>
    </row>
    <row r="2" spans="1:9" ht="21" customHeight="1" x14ac:dyDescent="0.2">
      <c r="A2" s="313"/>
      <c r="B2" s="314"/>
      <c r="C2" s="314"/>
      <c r="D2" s="314"/>
      <c r="E2" s="315"/>
    </row>
    <row r="3" spans="1:9" ht="6" customHeight="1" x14ac:dyDescent="0.2">
      <c r="A3" s="86"/>
      <c r="B3" s="2"/>
      <c r="C3" s="2"/>
      <c r="D3" s="2"/>
      <c r="E3" s="87"/>
    </row>
    <row r="4" spans="1:9" ht="23.25" customHeight="1" x14ac:dyDescent="0.2">
      <c r="A4"/>
      <c r="B4" s="245"/>
      <c r="C4" s="246"/>
      <c r="D4" s="246"/>
      <c r="E4" s="316" t="s">
        <v>104</v>
      </c>
      <c r="G4" s="5"/>
      <c r="H4" s="6"/>
      <c r="I4" s="5"/>
    </row>
    <row r="5" spans="1:9" ht="13.15" customHeight="1" x14ac:dyDescent="0.2">
      <c r="A5"/>
      <c r="B5" s="319" t="s">
        <v>0</v>
      </c>
      <c r="C5" s="322" t="s">
        <v>1</v>
      </c>
      <c r="D5" s="322" t="s">
        <v>105</v>
      </c>
      <c r="E5" s="317"/>
      <c r="G5" s="7"/>
      <c r="H5" s="5"/>
      <c r="I5" s="7"/>
    </row>
    <row r="6" spans="1:9" x14ac:dyDescent="0.2">
      <c r="A6"/>
      <c r="B6" s="319"/>
      <c r="C6" s="322"/>
      <c r="D6" s="322"/>
      <c r="E6" s="317"/>
      <c r="G6" s="7"/>
      <c r="H6" s="5"/>
      <c r="I6" s="7"/>
    </row>
    <row r="7" spans="1:9" x14ac:dyDescent="0.2">
      <c r="A7"/>
      <c r="B7" s="320"/>
      <c r="C7" s="323"/>
      <c r="D7" s="323"/>
      <c r="E7" s="317"/>
      <c r="G7" s="7"/>
      <c r="H7" s="7"/>
      <c r="I7" s="7"/>
    </row>
    <row r="8" spans="1:9" x14ac:dyDescent="0.2">
      <c r="A8"/>
      <c r="B8" s="321"/>
      <c r="C8" s="324"/>
      <c r="D8" s="324"/>
      <c r="E8" s="318"/>
      <c r="G8" s="7"/>
      <c r="H8" s="7"/>
      <c r="I8" s="7"/>
    </row>
    <row r="9" spans="1:9" ht="6.75" customHeight="1" x14ac:dyDescent="0.2">
      <c r="A9"/>
      <c r="B9" s="247"/>
      <c r="C9" s="248"/>
      <c r="D9" s="248"/>
      <c r="E9" s="249"/>
      <c r="G9" s="2"/>
      <c r="H9" s="2"/>
      <c r="I9" s="2"/>
    </row>
    <row r="10" spans="1:9" x14ac:dyDescent="0.2">
      <c r="A10" s="250">
        <v>1960</v>
      </c>
      <c r="B10" s="251">
        <v>37792</v>
      </c>
      <c r="C10" s="252">
        <v>33235</v>
      </c>
      <c r="D10" s="236">
        <v>7.0999999999999994E-2</v>
      </c>
      <c r="E10" s="253">
        <v>2360</v>
      </c>
      <c r="F10" s="11"/>
      <c r="G10" s="11"/>
      <c r="H10" s="12"/>
      <c r="I10" s="11"/>
    </row>
    <row r="11" spans="1:9" x14ac:dyDescent="0.2">
      <c r="A11" s="250">
        <v>1961</v>
      </c>
      <c r="B11" s="251">
        <v>36798</v>
      </c>
      <c r="C11" s="252">
        <v>33716</v>
      </c>
      <c r="D11" s="236">
        <v>7.3999999999999996E-2</v>
      </c>
      <c r="E11" s="253">
        <v>2495</v>
      </c>
      <c r="F11" s="11"/>
      <c r="G11" s="11"/>
      <c r="H11" s="12"/>
      <c r="I11" s="11"/>
    </row>
    <row r="12" spans="1:9" x14ac:dyDescent="0.2">
      <c r="A12" s="250">
        <v>1962</v>
      </c>
      <c r="B12" s="251">
        <v>32621</v>
      </c>
      <c r="C12" s="252">
        <v>29791</v>
      </c>
      <c r="D12" s="236">
        <v>7.3999999999999996E-2</v>
      </c>
      <c r="E12" s="253">
        <v>2205</v>
      </c>
      <c r="F12" s="11"/>
      <c r="G12" s="11"/>
      <c r="H12" s="12"/>
      <c r="I12" s="11"/>
    </row>
    <row r="13" spans="1:9" x14ac:dyDescent="0.2">
      <c r="A13" s="250">
        <v>1963</v>
      </c>
      <c r="B13" s="251">
        <v>31228</v>
      </c>
      <c r="C13" s="252">
        <v>29862</v>
      </c>
      <c r="D13" s="236">
        <v>7.4999999999999997E-2</v>
      </c>
      <c r="E13" s="253">
        <v>2240</v>
      </c>
      <c r="F13" s="11"/>
      <c r="G13" s="11"/>
      <c r="H13" s="12"/>
      <c r="I13" s="11"/>
    </row>
    <row r="14" spans="1:9" x14ac:dyDescent="0.2">
      <c r="A14" s="250">
        <v>1964</v>
      </c>
      <c r="B14" s="251">
        <v>26653</v>
      </c>
      <c r="C14" s="252">
        <v>25050</v>
      </c>
      <c r="D14" s="236">
        <v>7.8E-2</v>
      </c>
      <c r="E14" s="253">
        <v>1954</v>
      </c>
      <c r="F14" s="11"/>
      <c r="G14" s="11"/>
      <c r="H14" s="12"/>
      <c r="I14" s="11"/>
    </row>
    <row r="15" spans="1:9" x14ac:dyDescent="0.2">
      <c r="A15" s="250">
        <v>1965</v>
      </c>
      <c r="B15" s="251">
        <v>29800</v>
      </c>
      <c r="C15" s="252">
        <v>28105</v>
      </c>
      <c r="D15" s="236">
        <v>8.2000000000000003E-2</v>
      </c>
      <c r="E15" s="253">
        <v>2305</v>
      </c>
      <c r="F15" s="11"/>
      <c r="G15" s="11"/>
      <c r="H15" s="12"/>
      <c r="I15" s="11"/>
    </row>
    <row r="16" spans="1:9" x14ac:dyDescent="0.2">
      <c r="A16" s="250">
        <v>1966</v>
      </c>
      <c r="B16" s="251">
        <v>36048</v>
      </c>
      <c r="C16" s="252">
        <v>30685</v>
      </c>
      <c r="D16" s="236">
        <v>8.3000000000000004E-2</v>
      </c>
      <c r="E16" s="253">
        <v>2547</v>
      </c>
      <c r="F16" s="11"/>
      <c r="G16" s="11"/>
      <c r="H16" s="12"/>
      <c r="I16" s="11"/>
    </row>
    <row r="17" spans="1:9" x14ac:dyDescent="0.2">
      <c r="A17" s="250">
        <v>1967</v>
      </c>
      <c r="B17" s="251">
        <v>31610</v>
      </c>
      <c r="C17" s="252">
        <v>25866</v>
      </c>
      <c r="D17" s="236">
        <v>8.4000000000000005E-2</v>
      </c>
      <c r="E17" s="253">
        <v>2173</v>
      </c>
      <c r="F17" s="11"/>
      <c r="G17" s="11"/>
      <c r="H17" s="12"/>
      <c r="I17" s="11"/>
    </row>
    <row r="18" spans="1:9" x14ac:dyDescent="0.2">
      <c r="A18" s="250">
        <v>1968</v>
      </c>
      <c r="B18" s="251">
        <v>32229</v>
      </c>
      <c r="C18" s="252">
        <v>19313</v>
      </c>
      <c r="D18" s="236">
        <v>9.0999999999999998E-2</v>
      </c>
      <c r="E18" s="253">
        <v>1757</v>
      </c>
      <c r="F18" s="11"/>
      <c r="G18" s="11"/>
      <c r="H18" s="12"/>
      <c r="I18" s="11"/>
    </row>
    <row r="19" spans="1:9" x14ac:dyDescent="0.2">
      <c r="A19" s="250">
        <v>1969</v>
      </c>
      <c r="B19" s="251">
        <v>68064</v>
      </c>
      <c r="C19" s="252">
        <v>41229</v>
      </c>
      <c r="D19" s="236">
        <v>0.10199999999999999</v>
      </c>
      <c r="E19" s="253">
        <v>4205</v>
      </c>
      <c r="F19" s="11"/>
      <c r="G19" s="11"/>
      <c r="H19" s="12"/>
      <c r="I19" s="11"/>
    </row>
    <row r="20" spans="1:9" x14ac:dyDescent="0.2">
      <c r="A20" s="250">
        <v>1970</v>
      </c>
      <c r="B20" s="251">
        <v>48302</v>
      </c>
      <c r="C20" s="252">
        <v>42705</v>
      </c>
      <c r="D20" s="236">
        <v>0.10299999999999999</v>
      </c>
      <c r="E20" s="253">
        <v>4399</v>
      </c>
      <c r="F20" s="11"/>
      <c r="G20" s="11"/>
      <c r="H20" s="12"/>
      <c r="I20" s="11"/>
    </row>
    <row r="21" spans="1:9" x14ac:dyDescent="0.2">
      <c r="A21" s="250">
        <v>1971</v>
      </c>
      <c r="B21" s="251">
        <v>38136</v>
      </c>
      <c r="C21" s="252">
        <v>32720</v>
      </c>
      <c r="D21" s="236">
        <v>0.121</v>
      </c>
      <c r="E21" s="253">
        <v>3959</v>
      </c>
      <c r="F21" s="11"/>
      <c r="G21" s="11"/>
      <c r="H21" s="12"/>
      <c r="I21" s="11"/>
    </row>
    <row r="22" spans="1:9" x14ac:dyDescent="0.2">
      <c r="A22" s="250">
        <v>1972</v>
      </c>
      <c r="B22" s="251">
        <v>38137</v>
      </c>
      <c r="C22" s="252">
        <v>33474</v>
      </c>
      <c r="D22" s="236">
        <v>0.123</v>
      </c>
      <c r="E22" s="253">
        <v>4117</v>
      </c>
      <c r="F22" s="11"/>
      <c r="G22" s="11"/>
      <c r="H22" s="12"/>
      <c r="I22" s="11"/>
    </row>
    <row r="23" spans="1:9" x14ac:dyDescent="0.2">
      <c r="A23" s="250">
        <v>1973</v>
      </c>
      <c r="B23" s="251">
        <v>60931</v>
      </c>
      <c r="C23" s="252">
        <v>56175</v>
      </c>
      <c r="D23" s="236">
        <v>0.23599999999999999</v>
      </c>
      <c r="E23" s="253">
        <v>13257</v>
      </c>
      <c r="F23" s="11"/>
      <c r="G23" s="11"/>
      <c r="H23" s="12"/>
      <c r="I23" s="11"/>
    </row>
    <row r="24" spans="1:9" x14ac:dyDescent="0.2">
      <c r="A24" s="250">
        <v>1974</v>
      </c>
      <c r="B24" s="251">
        <v>59524</v>
      </c>
      <c r="C24" s="252">
        <v>54873</v>
      </c>
      <c r="D24" s="236">
        <v>0.253</v>
      </c>
      <c r="E24" s="253">
        <v>13883</v>
      </c>
      <c r="F24" s="11"/>
      <c r="G24" s="11"/>
      <c r="H24" s="12"/>
      <c r="I24" s="11"/>
    </row>
    <row r="25" spans="1:9" x14ac:dyDescent="0.2">
      <c r="A25" s="250">
        <v>1975</v>
      </c>
      <c r="B25" s="251">
        <v>44547</v>
      </c>
      <c r="C25" s="252">
        <v>40734</v>
      </c>
      <c r="D25" s="236">
        <v>0.433</v>
      </c>
      <c r="E25" s="253">
        <v>17638</v>
      </c>
      <c r="F25" s="11"/>
      <c r="G25" s="11"/>
      <c r="H25" s="12"/>
      <c r="I25" s="11"/>
    </row>
    <row r="26" spans="1:9" x14ac:dyDescent="0.2">
      <c r="A26" s="250">
        <v>1976</v>
      </c>
      <c r="B26" s="251">
        <v>45097</v>
      </c>
      <c r="C26" s="252">
        <v>42563</v>
      </c>
      <c r="D26" s="236">
        <v>0.44500000000000001</v>
      </c>
      <c r="E26" s="253">
        <v>18941</v>
      </c>
      <c r="F26" s="11"/>
      <c r="G26" s="11"/>
      <c r="H26" s="12"/>
      <c r="I26" s="11"/>
    </row>
    <row r="27" spans="1:9" x14ac:dyDescent="0.2">
      <c r="A27" s="250">
        <v>1977</v>
      </c>
      <c r="B27" s="251">
        <v>48181</v>
      </c>
      <c r="C27" s="252">
        <v>46819</v>
      </c>
      <c r="D27" s="236">
        <v>0.71899999999999997</v>
      </c>
      <c r="E27" s="253">
        <v>33663</v>
      </c>
      <c r="F27" s="11"/>
      <c r="G27" s="11"/>
      <c r="H27" s="12"/>
      <c r="I27" s="11"/>
    </row>
    <row r="28" spans="1:9" x14ac:dyDescent="0.2">
      <c r="A28" s="250">
        <v>1978</v>
      </c>
      <c r="B28" s="251">
        <v>48497</v>
      </c>
      <c r="C28" s="252">
        <v>46522</v>
      </c>
      <c r="D28" s="236">
        <v>0.84699999999999998</v>
      </c>
      <c r="E28" s="253">
        <v>39404</v>
      </c>
      <c r="F28" s="11"/>
      <c r="G28" s="11"/>
      <c r="H28" s="12"/>
      <c r="I28" s="11"/>
    </row>
    <row r="29" spans="1:9" x14ac:dyDescent="0.2">
      <c r="A29" s="250">
        <v>1979</v>
      </c>
      <c r="B29" s="251">
        <v>56094</v>
      </c>
      <c r="C29" s="252">
        <v>53888</v>
      </c>
      <c r="D29" s="236">
        <v>1.2110000000000001</v>
      </c>
      <c r="E29" s="253">
        <v>65258</v>
      </c>
      <c r="F29" s="11"/>
      <c r="G29" s="11"/>
      <c r="H29" s="12"/>
      <c r="I29" s="11"/>
    </row>
    <row r="30" spans="1:9" x14ac:dyDescent="0.2">
      <c r="A30" s="250">
        <v>1980</v>
      </c>
      <c r="B30" s="251">
        <v>53802</v>
      </c>
      <c r="C30" s="252">
        <v>51867</v>
      </c>
      <c r="D30" s="236">
        <v>1.454</v>
      </c>
      <c r="E30" s="253">
        <v>75415</v>
      </c>
      <c r="F30" s="11"/>
      <c r="G30" s="11"/>
      <c r="H30" s="12"/>
      <c r="I30" s="11"/>
    </row>
    <row r="31" spans="1:9" x14ac:dyDescent="0.2">
      <c r="A31" s="250">
        <v>1981</v>
      </c>
      <c r="B31" s="251">
        <v>58502</v>
      </c>
      <c r="C31" s="252">
        <v>56565</v>
      </c>
      <c r="D31" s="236">
        <v>1.909</v>
      </c>
      <c r="E31" s="253">
        <v>107983</v>
      </c>
      <c r="F31" s="11"/>
      <c r="G31" s="11"/>
      <c r="H31" s="12"/>
      <c r="I31" s="11"/>
    </row>
    <row r="32" spans="1:9" x14ac:dyDescent="0.2">
      <c r="A32" s="250">
        <v>1982</v>
      </c>
      <c r="B32" s="251">
        <v>58184</v>
      </c>
      <c r="C32" s="252">
        <v>56517</v>
      </c>
      <c r="D32" s="236">
        <v>2.145</v>
      </c>
      <c r="E32" s="253">
        <v>121229</v>
      </c>
      <c r="F32" s="11"/>
      <c r="G32" s="11"/>
      <c r="H32" s="12"/>
      <c r="I32" s="11"/>
    </row>
    <row r="33" spans="1:16" x14ac:dyDescent="0.2">
      <c r="A33" s="250">
        <v>1983</v>
      </c>
      <c r="B33" s="251">
        <v>53516</v>
      </c>
      <c r="C33" s="252">
        <v>51967</v>
      </c>
      <c r="D33" s="236">
        <v>2.41</v>
      </c>
      <c r="E33" s="253">
        <v>125240</v>
      </c>
      <c r="F33" s="11"/>
      <c r="G33" s="11"/>
      <c r="H33" s="12"/>
      <c r="I33" s="11"/>
    </row>
    <row r="34" spans="1:16" x14ac:dyDescent="0.2">
      <c r="A34" s="250">
        <v>1984</v>
      </c>
      <c r="B34" s="251">
        <v>52930</v>
      </c>
      <c r="C34" s="252">
        <v>51474</v>
      </c>
      <c r="D34" s="236">
        <v>2.46</v>
      </c>
      <c r="E34" s="253">
        <v>126626</v>
      </c>
      <c r="F34" s="11"/>
      <c r="G34" s="307"/>
      <c r="H34" s="12"/>
      <c r="I34" s="11"/>
    </row>
    <row r="35" spans="1:16" ht="15.75" x14ac:dyDescent="0.25">
      <c r="A35" s="250">
        <v>1985</v>
      </c>
      <c r="B35" s="251">
        <v>54151</v>
      </c>
      <c r="C35" s="252">
        <v>52494</v>
      </c>
      <c r="D35" s="236">
        <v>2.39</v>
      </c>
      <c r="E35" s="253">
        <v>125461</v>
      </c>
      <c r="G35" s="329" t="s">
        <v>203</v>
      </c>
      <c r="H35" s="329"/>
      <c r="I35" s="329"/>
      <c r="J35" s="329"/>
      <c r="K35" s="329"/>
      <c r="L35" s="329"/>
      <c r="M35" s="329"/>
      <c r="N35" s="329"/>
      <c r="O35" s="329"/>
      <c r="P35" s="329"/>
    </row>
    <row r="36" spans="1:16" x14ac:dyDescent="0.2">
      <c r="A36" s="250">
        <v>1986</v>
      </c>
      <c r="B36" s="251">
        <v>48246</v>
      </c>
      <c r="C36" s="252">
        <v>46592</v>
      </c>
      <c r="D36" s="236">
        <v>2.0499999999999998</v>
      </c>
      <c r="E36" s="253">
        <v>95514</v>
      </c>
      <c r="F36" s="11"/>
      <c r="G36" s="11"/>
      <c r="H36" s="12"/>
      <c r="I36" s="11"/>
    </row>
    <row r="37" spans="1:16" x14ac:dyDescent="0.2">
      <c r="A37" s="250">
        <v>1987</v>
      </c>
      <c r="B37" s="251">
        <v>47845</v>
      </c>
      <c r="C37" s="252">
        <v>46456</v>
      </c>
      <c r="D37" s="236">
        <v>1.8</v>
      </c>
      <c r="E37" s="253">
        <v>83621</v>
      </c>
      <c r="F37" s="11"/>
      <c r="G37" s="11"/>
      <c r="H37" s="12"/>
      <c r="I37" s="11"/>
    </row>
    <row r="38" spans="1:16" x14ac:dyDescent="0.2">
      <c r="A38" s="250">
        <v>1988</v>
      </c>
      <c r="B38" s="251">
        <v>53014</v>
      </c>
      <c r="C38" s="252">
        <v>51654</v>
      </c>
      <c r="D38" s="236">
        <v>1.7</v>
      </c>
      <c r="E38" s="253">
        <v>87812</v>
      </c>
      <c r="F38" s="11"/>
      <c r="G38" s="11"/>
      <c r="H38" s="12"/>
      <c r="I38" s="11"/>
    </row>
    <row r="39" spans="1:16" x14ac:dyDescent="0.2">
      <c r="A39" s="250">
        <v>1989</v>
      </c>
      <c r="B39" s="251">
        <v>52583</v>
      </c>
      <c r="C39" s="252">
        <v>51307</v>
      </c>
      <c r="D39" s="236">
        <v>1.55</v>
      </c>
      <c r="E39" s="253">
        <v>79526</v>
      </c>
      <c r="F39" s="11"/>
      <c r="G39" s="11"/>
      <c r="H39" s="12"/>
      <c r="I39" s="11"/>
    </row>
    <row r="40" spans="1:16" x14ac:dyDescent="0.2">
      <c r="A40" s="250">
        <v>1990</v>
      </c>
      <c r="B40" s="251">
        <v>51537</v>
      </c>
      <c r="C40" s="252">
        <v>50429</v>
      </c>
      <c r="D40" s="236">
        <v>1.79</v>
      </c>
      <c r="E40" s="253">
        <v>90268</v>
      </c>
      <c r="F40" s="11"/>
      <c r="G40" s="11"/>
      <c r="H40" s="12"/>
      <c r="I40" s="11"/>
    </row>
    <row r="41" spans="1:16" x14ac:dyDescent="0.2">
      <c r="A41" s="250">
        <v>1991</v>
      </c>
      <c r="B41" s="251">
        <v>53003</v>
      </c>
      <c r="C41" s="252">
        <v>51999</v>
      </c>
      <c r="D41" s="236">
        <v>1.66</v>
      </c>
      <c r="E41" s="253">
        <v>86318</v>
      </c>
      <c r="F41" s="11"/>
      <c r="G41" s="11"/>
      <c r="H41" s="12"/>
      <c r="I41" s="11"/>
    </row>
    <row r="42" spans="1:16" x14ac:dyDescent="0.2">
      <c r="A42" s="250">
        <v>1992</v>
      </c>
      <c r="B42" s="251">
        <v>54810</v>
      </c>
      <c r="C42" s="252">
        <v>53867</v>
      </c>
      <c r="D42" s="236">
        <v>1.62</v>
      </c>
      <c r="E42" s="253">
        <v>87265</v>
      </c>
      <c r="F42" s="11"/>
      <c r="G42" s="11"/>
      <c r="H42" s="12"/>
      <c r="I42" s="11"/>
    </row>
    <row r="43" spans="1:16" x14ac:dyDescent="0.2">
      <c r="A43" s="250">
        <v>1993</v>
      </c>
      <c r="B43" s="251">
        <v>55517</v>
      </c>
      <c r="C43" s="252">
        <v>54528</v>
      </c>
      <c r="D43" s="236">
        <v>1.55</v>
      </c>
      <c r="E43" s="253">
        <v>84518.399999999994</v>
      </c>
      <c r="F43" s="11"/>
      <c r="G43" s="11"/>
      <c r="H43" s="12"/>
      <c r="I43" s="11"/>
    </row>
    <row r="44" spans="1:16" x14ac:dyDescent="0.2">
      <c r="A44" s="250">
        <v>1994</v>
      </c>
      <c r="B44" s="251">
        <v>51072</v>
      </c>
      <c r="C44" s="252">
        <v>50416</v>
      </c>
      <c r="D44" s="236">
        <v>1.46</v>
      </c>
      <c r="E44" s="253">
        <v>73607.360000000001</v>
      </c>
      <c r="F44" s="11"/>
      <c r="G44" s="11"/>
      <c r="H44" s="12"/>
      <c r="I44" s="11"/>
    </row>
    <row r="45" spans="1:16" x14ac:dyDescent="0.2">
      <c r="A45" s="250">
        <v>1995</v>
      </c>
      <c r="B45" s="251">
        <v>50763</v>
      </c>
      <c r="C45" s="252">
        <v>50264</v>
      </c>
      <c r="D45" s="236">
        <v>1.36</v>
      </c>
      <c r="E45" s="253">
        <v>68359.039999999994</v>
      </c>
      <c r="F45" s="11"/>
      <c r="G45" s="11"/>
      <c r="H45" s="12"/>
      <c r="I45" s="11"/>
    </row>
    <row r="46" spans="1:16" x14ac:dyDescent="0.2">
      <c r="A46" s="250">
        <v>1996</v>
      </c>
      <c r="B46" s="251">
        <v>51668</v>
      </c>
      <c r="C46" s="252">
        <v>50996</v>
      </c>
      <c r="D46" s="236">
        <v>1.41</v>
      </c>
      <c r="E46" s="253">
        <v>71904.36</v>
      </c>
      <c r="F46" s="11"/>
      <c r="G46" s="11"/>
      <c r="H46" s="12"/>
      <c r="I46" s="11"/>
    </row>
    <row r="47" spans="1:16" x14ac:dyDescent="0.2">
      <c r="A47" s="250">
        <v>1997</v>
      </c>
      <c r="B47" s="251">
        <v>53621</v>
      </c>
      <c r="C47" s="252">
        <v>52437</v>
      </c>
      <c r="D47" s="236">
        <v>1.59</v>
      </c>
      <c r="E47" s="253">
        <v>83374.83</v>
      </c>
      <c r="F47" s="11"/>
      <c r="G47" s="11"/>
      <c r="H47" s="12"/>
      <c r="I47" s="11"/>
    </row>
    <row r="48" spans="1:16" x14ac:dyDescent="0.2">
      <c r="A48" s="250">
        <v>1998</v>
      </c>
      <c r="B48" s="251">
        <v>59506</v>
      </c>
      <c r="C48" s="252">
        <v>57645</v>
      </c>
      <c r="D48" s="236">
        <v>1.53</v>
      </c>
      <c r="E48" s="253">
        <v>88196.85</v>
      </c>
      <c r="F48" s="11"/>
      <c r="G48" s="11"/>
      <c r="H48" s="12"/>
      <c r="I48" s="11"/>
    </row>
    <row r="49" spans="1:12" x14ac:dyDescent="0.2">
      <c r="A49" s="250">
        <v>1999</v>
      </c>
      <c r="B49" s="251">
        <v>61545</v>
      </c>
      <c r="C49" s="252">
        <v>61163</v>
      </c>
      <c r="D49" s="236">
        <v>1.68</v>
      </c>
      <c r="E49" s="253">
        <v>102753.84</v>
      </c>
      <c r="F49" s="11"/>
      <c r="G49" s="11"/>
      <c r="H49" s="12"/>
      <c r="I49" s="11"/>
    </row>
    <row r="50" spans="1:12" x14ac:dyDescent="0.2">
      <c r="A50" s="250">
        <v>2000</v>
      </c>
      <c r="B50" s="251">
        <v>70424</v>
      </c>
      <c r="C50" s="252">
        <v>69936</v>
      </c>
      <c r="D50" s="236">
        <v>2.84</v>
      </c>
      <c r="E50" s="253">
        <v>198618</v>
      </c>
      <c r="F50" s="11"/>
      <c r="G50" s="11"/>
      <c r="H50" s="12"/>
      <c r="I50" s="11"/>
    </row>
    <row r="51" spans="1:12" x14ac:dyDescent="0.2">
      <c r="A51" s="250">
        <v>2001</v>
      </c>
      <c r="B51" s="251">
        <v>81802</v>
      </c>
      <c r="C51" s="252">
        <v>81397</v>
      </c>
      <c r="D51" s="236">
        <v>3.12</v>
      </c>
      <c r="E51" s="253">
        <v>253959</v>
      </c>
      <c r="F51" s="11"/>
      <c r="G51" s="11"/>
      <c r="H51" s="12"/>
      <c r="I51" s="11"/>
    </row>
    <row r="52" spans="1:12" x14ac:dyDescent="0.2">
      <c r="A52" s="250">
        <v>2002</v>
      </c>
      <c r="B52" s="251">
        <v>86424</v>
      </c>
      <c r="C52" s="252">
        <v>86075</v>
      </c>
      <c r="D52" s="236">
        <v>2.39</v>
      </c>
      <c r="E52" s="253">
        <v>205719</v>
      </c>
      <c r="F52" s="11"/>
      <c r="G52" s="11"/>
      <c r="H52" s="12"/>
      <c r="I52" s="11"/>
    </row>
    <row r="53" spans="1:12" x14ac:dyDescent="0.2">
      <c r="A53" s="254">
        <v>2003</v>
      </c>
      <c r="B53" s="252">
        <v>86431</v>
      </c>
      <c r="C53" s="252">
        <v>86027</v>
      </c>
      <c r="D53" s="236">
        <v>3.73</v>
      </c>
      <c r="E53" s="253">
        <v>320881</v>
      </c>
      <c r="F53" s="11"/>
      <c r="G53" s="11"/>
      <c r="H53" s="12"/>
      <c r="I53" s="11"/>
    </row>
    <row r="54" spans="1:12" x14ac:dyDescent="0.2">
      <c r="A54" s="254">
        <v>2004</v>
      </c>
      <c r="B54" s="252">
        <v>97838</v>
      </c>
      <c r="C54" s="252">
        <v>96762</v>
      </c>
      <c r="D54" s="236">
        <v>4.51</v>
      </c>
      <c r="E54" s="253">
        <v>436397</v>
      </c>
      <c r="F54" s="11"/>
      <c r="G54" s="11"/>
      <c r="H54" s="12"/>
      <c r="I54" s="11"/>
    </row>
    <row r="55" spans="1:12" x14ac:dyDescent="0.2">
      <c r="A55" s="254">
        <v>2005</v>
      </c>
      <c r="B55" s="252">
        <v>108555</v>
      </c>
      <c r="C55" s="252">
        <v>107918</v>
      </c>
      <c r="D55" s="236">
        <v>6.57</v>
      </c>
      <c r="E55" s="253">
        <v>709021.26</v>
      </c>
      <c r="F55" s="11"/>
      <c r="G55" s="11"/>
      <c r="H55" s="12"/>
      <c r="I55" s="11"/>
    </row>
    <row r="56" spans="1:12" x14ac:dyDescent="0.2">
      <c r="A56" s="250">
        <v>2006</v>
      </c>
      <c r="B56" s="251">
        <v>114037</v>
      </c>
      <c r="C56" s="252">
        <v>112845</v>
      </c>
      <c r="D56" s="236">
        <v>5.53</v>
      </c>
      <c r="E56" s="253">
        <v>624032.85</v>
      </c>
      <c r="F56" s="11" t="s">
        <v>7</v>
      </c>
      <c r="G56" s="11"/>
      <c r="H56" s="12"/>
      <c r="I56" s="11"/>
    </row>
    <row r="57" spans="1:12" x14ac:dyDescent="0.2">
      <c r="A57" s="250">
        <v>2007</v>
      </c>
      <c r="B57" s="251">
        <v>120525</v>
      </c>
      <c r="C57" s="252">
        <v>116848</v>
      </c>
      <c r="D57" s="236">
        <v>5.72</v>
      </c>
      <c r="E57" s="253">
        <v>668370.56000000006</v>
      </c>
      <c r="F57" s="11"/>
      <c r="G57" s="11"/>
      <c r="H57" s="12"/>
      <c r="I57" s="11"/>
    </row>
    <row r="58" spans="1:12" ht="13.15" customHeight="1" x14ac:dyDescent="0.2">
      <c r="A58" s="254">
        <v>2008</v>
      </c>
      <c r="B58" s="251">
        <v>119399</v>
      </c>
      <c r="C58" s="252">
        <v>112529</v>
      </c>
      <c r="D58" s="236">
        <v>7.5</v>
      </c>
      <c r="E58" s="253">
        <v>843968</v>
      </c>
      <c r="F58" s="286" t="s">
        <v>7</v>
      </c>
      <c r="G58" s="328" t="s">
        <v>204</v>
      </c>
      <c r="H58" s="328"/>
      <c r="I58" s="328"/>
      <c r="J58" s="287"/>
      <c r="K58" s="287"/>
      <c r="L58" s="287"/>
    </row>
    <row r="59" spans="1:12" x14ac:dyDescent="0.2">
      <c r="A59" s="254">
        <v>2009</v>
      </c>
      <c r="B59" s="252">
        <v>105251</v>
      </c>
      <c r="C59" s="252">
        <v>98245</v>
      </c>
      <c r="D59" s="236">
        <v>3.16</v>
      </c>
      <c r="E59" s="253">
        <v>310454</v>
      </c>
      <c r="F59" s="286"/>
      <c r="G59" s="328"/>
      <c r="H59" s="328"/>
      <c r="I59" s="328"/>
      <c r="J59" s="287"/>
      <c r="K59" s="287"/>
      <c r="L59" s="287"/>
    </row>
    <row r="60" spans="1:12" x14ac:dyDescent="0.2">
      <c r="A60" s="255">
        <v>2010</v>
      </c>
      <c r="B60" s="251">
        <v>93266</v>
      </c>
      <c r="C60" s="252">
        <v>87539</v>
      </c>
      <c r="D60" s="236">
        <v>3.64</v>
      </c>
      <c r="E60" s="253">
        <f>C60*D60</f>
        <v>318641.96000000002</v>
      </c>
      <c r="F60" s="11"/>
      <c r="G60" s="11"/>
      <c r="H60" s="12"/>
      <c r="I60" s="11"/>
    </row>
    <row r="61" spans="1:12" x14ac:dyDescent="0.2">
      <c r="A61" s="250">
        <v>2011</v>
      </c>
      <c r="B61" s="251">
        <v>79506</v>
      </c>
      <c r="C61" s="252">
        <v>74624</v>
      </c>
      <c r="D61" s="236" t="s">
        <v>6</v>
      </c>
      <c r="E61" s="237" t="s">
        <v>74</v>
      </c>
      <c r="F61" s="286" t="s">
        <v>7</v>
      </c>
      <c r="G61" s="11"/>
      <c r="H61" s="12"/>
      <c r="I61" s="11"/>
    </row>
    <row r="62" spans="1:12" ht="13.15" customHeight="1" x14ac:dyDescent="0.2">
      <c r="A62" s="254">
        <v>2012</v>
      </c>
      <c r="B62" s="252">
        <v>66954</v>
      </c>
      <c r="C62" s="252">
        <v>66954</v>
      </c>
      <c r="D62" s="236" t="s">
        <v>6</v>
      </c>
      <c r="E62" s="237" t="s">
        <v>74</v>
      </c>
      <c r="F62" s="11"/>
      <c r="G62" s="11"/>
      <c r="H62" s="12"/>
      <c r="I62" s="11"/>
    </row>
    <row r="63" spans="1:12" s="15" customFormat="1" ht="13.15" customHeight="1" x14ac:dyDescent="0.2">
      <c r="A63" s="254">
        <v>2013</v>
      </c>
      <c r="B63" s="252">
        <v>63242</v>
      </c>
      <c r="C63" s="252">
        <v>63242</v>
      </c>
      <c r="D63" s="236" t="s">
        <v>6</v>
      </c>
      <c r="E63" s="237" t="s">
        <v>74</v>
      </c>
    </row>
    <row r="64" spans="1:12" s="15" customFormat="1" ht="13.15" customHeight="1" x14ac:dyDescent="0.2">
      <c r="A64" s="267">
        <v>2014</v>
      </c>
      <c r="B64" s="251">
        <v>59930</v>
      </c>
      <c r="C64" s="252">
        <v>59160</v>
      </c>
      <c r="D64" s="236" t="s">
        <v>6</v>
      </c>
      <c r="E64" s="237" t="s">
        <v>74</v>
      </c>
      <c r="F64" s="176"/>
    </row>
    <row r="65" spans="1:13" s="15" customFormat="1" ht="13.15" customHeight="1" x14ac:dyDescent="0.2">
      <c r="A65" s="267">
        <v>2015</v>
      </c>
      <c r="B65" s="251">
        <v>58240</v>
      </c>
      <c r="C65" s="252">
        <v>51356</v>
      </c>
      <c r="D65" s="236" t="s">
        <v>6</v>
      </c>
      <c r="E65" s="237" t="s">
        <v>74</v>
      </c>
      <c r="F65" s="176"/>
    </row>
    <row r="66" spans="1:13" s="15" customFormat="1" ht="13.15" customHeight="1" x14ac:dyDescent="0.2">
      <c r="A66" s="267">
        <v>2016</v>
      </c>
      <c r="B66" s="251">
        <v>52146</v>
      </c>
      <c r="C66" s="252">
        <v>47921</v>
      </c>
      <c r="D66" s="236" t="s">
        <v>6</v>
      </c>
      <c r="E66" s="237" t="s">
        <v>74</v>
      </c>
      <c r="F66" s="176"/>
    </row>
    <row r="67" spans="1:13" s="15" customFormat="1" ht="13.15" customHeight="1" x14ac:dyDescent="0.2">
      <c r="A67" s="294" t="s">
        <v>137</v>
      </c>
      <c r="B67" s="252">
        <v>49437</v>
      </c>
      <c r="C67" s="252">
        <v>46311</v>
      </c>
      <c r="D67" s="236" t="s">
        <v>6</v>
      </c>
      <c r="E67" s="237" t="s">
        <v>74</v>
      </c>
      <c r="F67" s="176"/>
    </row>
    <row r="68" spans="1:13" s="15" customFormat="1" ht="13.15" customHeight="1" x14ac:dyDescent="0.2">
      <c r="A68" s="267">
        <v>2018</v>
      </c>
      <c r="B68" s="251">
        <v>47067</v>
      </c>
      <c r="C68" s="252">
        <v>43524</v>
      </c>
      <c r="D68" s="236" t="s">
        <v>6</v>
      </c>
      <c r="E68" s="237" t="s">
        <v>74</v>
      </c>
      <c r="F68" s="176"/>
    </row>
    <row r="69" spans="1:13" s="15" customFormat="1" ht="13.15" customHeight="1" x14ac:dyDescent="0.2">
      <c r="A69" s="295">
        <v>2019</v>
      </c>
      <c r="B69" s="256">
        <v>48355</v>
      </c>
      <c r="C69" s="256">
        <v>43263</v>
      </c>
      <c r="D69" s="226" t="s">
        <v>6</v>
      </c>
      <c r="E69" s="227" t="s">
        <v>74</v>
      </c>
      <c r="F69" s="176"/>
    </row>
    <row r="70" spans="1:13" s="15" customFormat="1" ht="13.15" customHeight="1" x14ac:dyDescent="0.2">
      <c r="A70" s="309" t="s">
        <v>115</v>
      </c>
      <c r="B70" s="309"/>
      <c r="C70" s="309"/>
      <c r="D70" s="309"/>
      <c r="E70" s="309"/>
      <c r="F70" s="176"/>
    </row>
    <row r="71" spans="1:13" s="15" customFormat="1" ht="5.25" customHeight="1" x14ac:dyDescent="0.2">
      <c r="A71" s="175"/>
      <c r="B71" s="176"/>
      <c r="C71" s="176"/>
      <c r="D71" s="176"/>
      <c r="E71" s="176"/>
      <c r="F71" s="176"/>
    </row>
    <row r="72" spans="1:13" s="15" customFormat="1" ht="5.25" customHeight="1" x14ac:dyDescent="0.2">
      <c r="A72" s="175"/>
      <c r="B72" s="176"/>
      <c r="C72" s="176"/>
      <c r="D72" s="176"/>
      <c r="E72" s="176"/>
      <c r="F72" s="176"/>
    </row>
    <row r="73" spans="1:13" s="15" customFormat="1" ht="13.5" x14ac:dyDescent="0.2">
      <c r="A73" s="325" t="s">
        <v>138</v>
      </c>
      <c r="B73" s="325"/>
      <c r="C73" s="325"/>
      <c r="D73" s="325"/>
      <c r="E73" s="325"/>
      <c r="F73" s="325"/>
      <c r="G73" s="325"/>
      <c r="H73" s="258"/>
      <c r="I73" s="258"/>
      <c r="J73" s="258"/>
      <c r="K73" s="258"/>
      <c r="L73" s="258"/>
      <c r="M73" s="258"/>
    </row>
    <row r="74" spans="1:13" s="15" customFormat="1" ht="27" customHeight="1" x14ac:dyDescent="0.2">
      <c r="A74" s="325"/>
      <c r="B74" s="325"/>
      <c r="C74" s="325"/>
      <c r="D74" s="325"/>
      <c r="E74" s="325"/>
      <c r="F74" s="325"/>
      <c r="G74" s="325"/>
      <c r="H74" s="258"/>
      <c r="I74" s="258"/>
      <c r="J74" s="258"/>
      <c r="K74" s="258"/>
      <c r="L74" s="258"/>
      <c r="M74" s="258"/>
    </row>
    <row r="75" spans="1:13" s="15" customFormat="1" ht="11.45" customHeight="1" x14ac:dyDescent="0.2">
      <c r="A75" s="327" t="s">
        <v>194</v>
      </c>
      <c r="B75" s="327"/>
      <c r="C75" s="327"/>
      <c r="D75" s="327"/>
      <c r="E75" s="327"/>
      <c r="F75" s="327"/>
      <c r="G75" s="327"/>
      <c r="H75" s="244"/>
      <c r="I75" s="244"/>
      <c r="J75" s="244"/>
      <c r="K75" s="244"/>
      <c r="L75" s="244"/>
      <c r="M75" s="244"/>
    </row>
    <row r="76" spans="1:13" s="15" customFormat="1" ht="11.45" customHeight="1" x14ac:dyDescent="0.2">
      <c r="A76" s="327"/>
      <c r="B76" s="327"/>
      <c r="C76" s="327"/>
      <c r="D76" s="327"/>
      <c r="E76" s="327"/>
      <c r="F76" s="327"/>
      <c r="G76" s="327"/>
      <c r="H76" s="244"/>
      <c r="I76" s="244"/>
      <c r="J76" s="244"/>
      <c r="K76" s="244"/>
      <c r="L76" s="244"/>
      <c r="M76" s="244"/>
    </row>
    <row r="77" spans="1:13" s="15" customFormat="1" ht="40.15" customHeight="1" x14ac:dyDescent="0.2">
      <c r="A77" s="327"/>
      <c r="B77" s="327"/>
      <c r="C77" s="327"/>
      <c r="D77" s="327"/>
      <c r="E77" s="327"/>
      <c r="F77" s="327"/>
      <c r="G77" s="327"/>
      <c r="H77" s="244"/>
      <c r="I77" s="244"/>
      <c r="J77" s="244"/>
      <c r="K77" s="244"/>
      <c r="L77" s="244"/>
      <c r="M77" s="244"/>
    </row>
    <row r="78" spans="1:13" s="15" customFormat="1" ht="12.75" customHeight="1" x14ac:dyDescent="0.2">
      <c r="A78" s="326" t="s">
        <v>195</v>
      </c>
      <c r="B78" s="326"/>
      <c r="C78" s="326"/>
      <c r="D78" s="326"/>
      <c r="E78" s="326"/>
      <c r="F78" s="326"/>
      <c r="G78" s="326"/>
      <c r="H78" s="259"/>
      <c r="I78" s="259"/>
      <c r="J78" s="259"/>
      <c r="K78" s="259"/>
      <c r="L78" s="259"/>
      <c r="M78" s="259"/>
    </row>
    <row r="79" spans="1:13" s="15" customFormat="1" ht="75" customHeight="1" x14ac:dyDescent="0.2">
      <c r="A79" s="326"/>
      <c r="B79" s="326"/>
      <c r="C79" s="326"/>
      <c r="D79" s="326"/>
      <c r="E79" s="326"/>
      <c r="F79" s="326"/>
      <c r="G79" s="326"/>
      <c r="H79" s="261"/>
      <c r="I79" s="261"/>
      <c r="J79" s="261"/>
      <c r="K79" s="261"/>
      <c r="L79" s="261"/>
      <c r="M79" s="261"/>
    </row>
    <row r="80" spans="1:13" ht="29.25" customHeight="1" x14ac:dyDescent="0.2">
      <c r="A80" s="325" t="s">
        <v>133</v>
      </c>
      <c r="B80" s="325"/>
      <c r="C80" s="325"/>
      <c r="D80" s="325"/>
      <c r="E80" s="325"/>
      <c r="F80" s="325"/>
      <c r="G80" s="325"/>
      <c r="H80" s="279"/>
      <c r="I80" s="279"/>
      <c r="J80" s="279"/>
      <c r="K80" s="279"/>
      <c r="L80" s="279"/>
      <c r="M80" s="279"/>
    </row>
    <row r="81" spans="1:13" ht="14.45" customHeight="1" x14ac:dyDescent="0.2">
      <c r="A81" s="278"/>
      <c r="B81" s="278"/>
      <c r="C81" s="278"/>
      <c r="D81" s="278"/>
      <c r="E81" s="278"/>
      <c r="F81" s="278"/>
      <c r="G81" s="278"/>
      <c r="H81" s="279"/>
      <c r="I81" s="279"/>
      <c r="J81" s="279"/>
      <c r="K81" s="279"/>
      <c r="L81" s="279"/>
      <c r="M81" s="279"/>
    </row>
    <row r="82" spans="1:13" ht="13.15" customHeight="1" x14ac:dyDescent="0.2">
      <c r="A82" s="308" t="s">
        <v>166</v>
      </c>
      <c r="B82" s="308"/>
      <c r="C82" s="308"/>
      <c r="D82" s="308"/>
      <c r="E82" s="308"/>
      <c r="F82" s="308"/>
      <c r="G82" s="308"/>
      <c r="H82" s="260"/>
      <c r="I82" s="260"/>
      <c r="J82" s="260"/>
      <c r="K82" s="260"/>
      <c r="L82" s="260"/>
      <c r="M82" s="260"/>
    </row>
    <row r="83" spans="1:13" ht="13.15" customHeight="1" x14ac:dyDescent="0.2">
      <c r="A83" s="308"/>
      <c r="B83" s="308"/>
      <c r="C83" s="308"/>
      <c r="D83" s="308"/>
      <c r="E83" s="308"/>
      <c r="F83" s="308"/>
      <c r="G83" s="308"/>
      <c r="H83" s="260"/>
      <c r="I83" s="260"/>
      <c r="J83" s="260"/>
      <c r="K83" s="260"/>
      <c r="L83" s="260"/>
      <c r="M83" s="260"/>
    </row>
    <row r="84" spans="1:13" x14ac:dyDescent="0.2">
      <c r="A84" s="308"/>
      <c r="B84" s="308"/>
      <c r="C84" s="308"/>
      <c r="D84" s="308"/>
      <c r="E84" s="308"/>
      <c r="F84" s="308"/>
      <c r="G84" s="308"/>
      <c r="H84" s="260"/>
      <c r="I84" s="260"/>
      <c r="J84" s="260"/>
      <c r="K84" s="260"/>
      <c r="L84" s="260"/>
      <c r="M84" s="260"/>
    </row>
    <row r="85" spans="1:13" ht="9.6" hidden="1" customHeight="1" x14ac:dyDescent="0.2">
      <c r="A85" s="308"/>
      <c r="B85" s="308"/>
      <c r="C85" s="308"/>
      <c r="D85" s="308"/>
      <c r="E85" s="308"/>
      <c r="F85" s="308"/>
      <c r="G85" s="308"/>
      <c r="H85" s="260"/>
      <c r="I85" s="260"/>
      <c r="J85" s="260"/>
      <c r="K85" s="260"/>
      <c r="L85" s="260"/>
      <c r="M85" s="260"/>
    </row>
  </sheetData>
  <mergeCells count="13">
    <mergeCell ref="A82:G85"/>
    <mergeCell ref="A70:E70"/>
    <mergeCell ref="A1:E2"/>
    <mergeCell ref="E4:E8"/>
    <mergeCell ref="B5:B8"/>
    <mergeCell ref="C5:C8"/>
    <mergeCell ref="D5:D8"/>
    <mergeCell ref="A73:G74"/>
    <mergeCell ref="A78:G79"/>
    <mergeCell ref="A75:G77"/>
    <mergeCell ref="A80:G80"/>
    <mergeCell ref="G58:I59"/>
    <mergeCell ref="G35:P35"/>
  </mergeCells>
  <phoneticPr fontId="0" type="noConversion"/>
  <pageMargins left="1" right="0.5" top="0.75" bottom="0.75" header="0.5" footer="0.4"/>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opLeftCell="A31" zoomScaleNormal="100" workbookViewId="0">
      <selection activeCell="C27" sqref="C27"/>
    </sheetView>
  </sheetViews>
  <sheetFormatPr defaultColWidth="8.85546875" defaultRowHeight="12.75" x14ac:dyDescent="0.2"/>
  <cols>
    <col min="1" max="1" width="6.42578125" style="1" customWidth="1"/>
    <col min="2" max="2" width="13" style="1" customWidth="1"/>
    <col min="3" max="3" width="14.140625" style="1" customWidth="1"/>
    <col min="4" max="5" width="15.85546875" style="1" customWidth="1"/>
    <col min="6" max="6" width="13.42578125" style="1" customWidth="1"/>
    <col min="7" max="7" width="19.7109375" style="1" customWidth="1"/>
    <col min="8" max="8" width="18.28515625" style="1" customWidth="1"/>
    <col min="9" max="9" width="18.42578125" style="1" customWidth="1"/>
    <col min="10" max="10" width="5.28515625" style="1" customWidth="1"/>
    <col min="11" max="16384" width="8.85546875" style="1"/>
  </cols>
  <sheetData>
    <row r="1" spans="1:8" s="135" customFormat="1" ht="34.5" customHeight="1" x14ac:dyDescent="0.25">
      <c r="A1" s="330" t="s">
        <v>167</v>
      </c>
      <c r="B1" s="331"/>
      <c r="C1" s="331"/>
      <c r="D1" s="331"/>
      <c r="E1" s="331"/>
      <c r="F1" s="332"/>
      <c r="G1" s="134"/>
    </row>
    <row r="2" spans="1:8" ht="6" customHeight="1" x14ac:dyDescent="0.2">
      <c r="A2" s="2"/>
      <c r="B2" s="2"/>
      <c r="C2" s="2"/>
      <c r="D2" s="2"/>
      <c r="E2" s="91"/>
      <c r="F2" s="87"/>
      <c r="G2" s="136"/>
    </row>
    <row r="3" spans="1:8" ht="14.25" customHeight="1" x14ac:dyDescent="0.2">
      <c r="A3" s="344" t="s">
        <v>2</v>
      </c>
      <c r="B3" s="339" t="s">
        <v>3</v>
      </c>
      <c r="C3" s="341" t="s">
        <v>4</v>
      </c>
      <c r="D3" s="341" t="s">
        <v>96</v>
      </c>
      <c r="E3" s="342" t="s">
        <v>101</v>
      </c>
      <c r="F3" s="337" t="s">
        <v>53</v>
      </c>
    </row>
    <row r="4" spans="1:8" ht="13.5" customHeight="1" x14ac:dyDescent="0.2">
      <c r="A4" s="345"/>
      <c r="B4" s="340"/>
      <c r="C4" s="340"/>
      <c r="D4" s="340"/>
      <c r="E4" s="343"/>
      <c r="F4" s="338"/>
    </row>
    <row r="5" spans="1:8" ht="6" customHeight="1" x14ac:dyDescent="0.2">
      <c r="A5" s="91"/>
      <c r="B5" s="4"/>
      <c r="C5" s="2"/>
      <c r="D5" s="2"/>
      <c r="E5" s="2"/>
      <c r="F5" s="92"/>
    </row>
    <row r="6" spans="1:8" ht="15" customHeight="1" x14ac:dyDescent="0.25">
      <c r="A6" s="93">
        <v>1960</v>
      </c>
      <c r="B6" s="9">
        <v>16825</v>
      </c>
      <c r="C6" s="10">
        <v>11820</v>
      </c>
      <c r="D6" s="10">
        <v>19558</v>
      </c>
      <c r="E6" s="13">
        <v>339</v>
      </c>
      <c r="F6" s="94">
        <v>54271</v>
      </c>
      <c r="G6" s="135"/>
      <c r="H6" s="135"/>
    </row>
    <row r="7" spans="1:8" ht="15" customHeight="1" x14ac:dyDescent="0.25">
      <c r="A7" s="93">
        <v>1961</v>
      </c>
      <c r="B7" s="9">
        <v>17086</v>
      </c>
      <c r="C7" s="10">
        <v>12140</v>
      </c>
      <c r="D7" s="10">
        <v>21404</v>
      </c>
      <c r="E7" s="13">
        <v>354</v>
      </c>
      <c r="F7" s="94">
        <v>57465</v>
      </c>
      <c r="G7" s="135"/>
      <c r="H7" s="135"/>
    </row>
    <row r="8" spans="1:8" ht="15" customHeight="1" x14ac:dyDescent="0.25">
      <c r="A8" s="93">
        <v>1962</v>
      </c>
      <c r="B8" s="9">
        <v>17078</v>
      </c>
      <c r="C8" s="10">
        <v>12302</v>
      </c>
      <c r="D8" s="10">
        <v>21713</v>
      </c>
      <c r="E8" s="10">
        <v>3692</v>
      </c>
      <c r="F8" s="94">
        <v>62952</v>
      </c>
      <c r="G8" s="135"/>
      <c r="H8" s="135"/>
    </row>
    <row r="9" spans="1:8" ht="15" customHeight="1" x14ac:dyDescent="0.25">
      <c r="A9" s="93">
        <v>1963</v>
      </c>
      <c r="B9" s="9">
        <v>17274</v>
      </c>
      <c r="C9" s="10">
        <v>12569</v>
      </c>
      <c r="D9" s="10">
        <v>24613</v>
      </c>
      <c r="E9" s="10">
        <v>3285</v>
      </c>
      <c r="F9" s="94">
        <v>66969</v>
      </c>
      <c r="G9" s="135"/>
      <c r="H9" s="135"/>
    </row>
    <row r="10" spans="1:8" ht="15" customHeight="1" x14ac:dyDescent="0.25">
      <c r="A10" s="93">
        <v>1964</v>
      </c>
      <c r="B10" s="9">
        <v>18792</v>
      </c>
      <c r="C10" s="10">
        <v>13059</v>
      </c>
      <c r="D10" s="10">
        <v>26419</v>
      </c>
      <c r="E10" s="10">
        <v>2437</v>
      </c>
      <c r="F10" s="94">
        <v>67282</v>
      </c>
      <c r="G10" s="135"/>
      <c r="H10" s="135"/>
    </row>
    <row r="11" spans="1:8" ht="15" customHeight="1" x14ac:dyDescent="0.25">
      <c r="A11" s="93">
        <v>1965</v>
      </c>
      <c r="B11" s="9">
        <v>19908</v>
      </c>
      <c r="C11" s="10">
        <v>14110</v>
      </c>
      <c r="D11" s="10">
        <v>28310</v>
      </c>
      <c r="E11" s="10">
        <v>1992</v>
      </c>
      <c r="F11" s="94">
        <v>70895</v>
      </c>
      <c r="G11" s="135"/>
      <c r="H11" s="135"/>
    </row>
    <row r="12" spans="1:8" ht="15" customHeight="1" x14ac:dyDescent="0.25">
      <c r="A12" s="93">
        <v>1966</v>
      </c>
      <c r="B12" s="9">
        <v>19690</v>
      </c>
      <c r="C12" s="10">
        <v>14068</v>
      </c>
      <c r="D12" s="10">
        <v>29571</v>
      </c>
      <c r="E12" s="10">
        <v>2977</v>
      </c>
      <c r="F12" s="94">
        <v>73829</v>
      </c>
      <c r="G12" s="135"/>
      <c r="H12" s="135"/>
    </row>
    <row r="13" spans="1:8" ht="15" customHeight="1" x14ac:dyDescent="0.25">
      <c r="A13" s="93">
        <v>1967</v>
      </c>
      <c r="B13" s="9">
        <v>19756</v>
      </c>
      <c r="C13" s="10">
        <v>15516</v>
      </c>
      <c r="D13" s="10">
        <v>22584</v>
      </c>
      <c r="E13" s="13">
        <v>502</v>
      </c>
      <c r="F13" s="94">
        <v>65782</v>
      </c>
      <c r="G13" s="135"/>
      <c r="H13" s="135"/>
    </row>
    <row r="14" spans="1:8" ht="15" customHeight="1" x14ac:dyDescent="0.25">
      <c r="A14" s="93">
        <v>1968</v>
      </c>
      <c r="B14" s="9">
        <v>19711</v>
      </c>
      <c r="C14" s="10">
        <v>13651</v>
      </c>
      <c r="D14" s="10">
        <v>23155</v>
      </c>
      <c r="E14" s="13">
        <v>631</v>
      </c>
      <c r="F14" s="94">
        <v>63642</v>
      </c>
      <c r="G14" s="135"/>
      <c r="H14" s="135"/>
    </row>
    <row r="15" spans="1:8" ht="15" customHeight="1" x14ac:dyDescent="0.25">
      <c r="A15" s="93">
        <v>1969</v>
      </c>
      <c r="B15" s="9">
        <v>21463</v>
      </c>
      <c r="C15" s="10">
        <v>16593</v>
      </c>
      <c r="D15" s="10">
        <v>31917</v>
      </c>
      <c r="E15" s="10">
        <v>1520</v>
      </c>
      <c r="F15" s="94">
        <v>78988</v>
      </c>
      <c r="G15" s="135"/>
      <c r="H15" s="135"/>
    </row>
    <row r="16" spans="1:8" ht="15" customHeight="1" x14ac:dyDescent="0.25">
      <c r="A16" s="93">
        <v>1970</v>
      </c>
      <c r="B16" s="9">
        <v>24794</v>
      </c>
      <c r="C16" s="10">
        <v>18564</v>
      </c>
      <c r="D16" s="10">
        <v>36105</v>
      </c>
      <c r="E16" s="10">
        <v>2529</v>
      </c>
      <c r="F16" s="94">
        <v>90823</v>
      </c>
      <c r="G16" s="135"/>
      <c r="H16" s="135"/>
    </row>
    <row r="17" spans="1:8" ht="15" customHeight="1" x14ac:dyDescent="0.25">
      <c r="A17" s="93">
        <v>1971</v>
      </c>
      <c r="B17" s="9">
        <v>25379</v>
      </c>
      <c r="C17" s="10">
        <v>18109</v>
      </c>
      <c r="D17" s="10">
        <v>36800</v>
      </c>
      <c r="E17" s="10">
        <v>1075</v>
      </c>
      <c r="F17" s="94">
        <v>89021</v>
      </c>
      <c r="G17" s="135"/>
      <c r="H17" s="135"/>
    </row>
    <row r="18" spans="1:8" ht="15" customHeight="1" x14ac:dyDescent="0.25">
      <c r="A18" s="93">
        <v>1972</v>
      </c>
      <c r="B18" s="9">
        <v>23787</v>
      </c>
      <c r="C18" s="10">
        <v>19151</v>
      </c>
      <c r="D18" s="10">
        <v>33192</v>
      </c>
      <c r="E18" s="10">
        <v>1218</v>
      </c>
      <c r="F18" s="94">
        <v>85161</v>
      </c>
      <c r="G18" s="135"/>
      <c r="H18" s="135"/>
    </row>
    <row r="19" spans="1:8" ht="15" customHeight="1" x14ac:dyDescent="0.25">
      <c r="A19" s="93">
        <v>1973</v>
      </c>
      <c r="B19" s="9">
        <v>24923</v>
      </c>
      <c r="C19" s="10">
        <v>19143</v>
      </c>
      <c r="D19" s="10">
        <v>37898</v>
      </c>
      <c r="E19" s="10">
        <v>2322</v>
      </c>
      <c r="F19" s="94">
        <v>91148</v>
      </c>
      <c r="G19" s="135"/>
      <c r="H19" s="135"/>
    </row>
    <row r="20" spans="1:8" ht="15" customHeight="1" x14ac:dyDescent="0.25">
      <c r="A20" s="93">
        <v>1974</v>
      </c>
      <c r="B20" s="9">
        <v>21590</v>
      </c>
      <c r="C20" s="10">
        <v>16602</v>
      </c>
      <c r="D20" s="10">
        <v>35202</v>
      </c>
      <c r="E20" s="10">
        <v>1111</v>
      </c>
      <c r="F20" s="94">
        <v>80766</v>
      </c>
      <c r="G20" s="135"/>
      <c r="H20" s="135"/>
    </row>
    <row r="21" spans="1:8" ht="15" customHeight="1" x14ac:dyDescent="0.25">
      <c r="A21" s="93">
        <v>1975</v>
      </c>
      <c r="B21" s="9">
        <v>24097</v>
      </c>
      <c r="C21" s="10">
        <v>18654</v>
      </c>
      <c r="D21" s="10">
        <v>31631</v>
      </c>
      <c r="E21" s="10">
        <v>1059</v>
      </c>
      <c r="F21" s="94">
        <v>80351</v>
      </c>
      <c r="G21" s="135"/>
      <c r="H21" s="135"/>
    </row>
    <row r="22" spans="1:8" ht="15" customHeight="1" x14ac:dyDescent="0.25">
      <c r="A22" s="93">
        <v>1976</v>
      </c>
      <c r="B22" s="9">
        <v>23525</v>
      </c>
      <c r="C22" s="10">
        <v>17831</v>
      </c>
      <c r="D22" s="10">
        <v>31049</v>
      </c>
      <c r="E22" s="13">
        <v>709</v>
      </c>
      <c r="F22" s="94">
        <v>78094</v>
      </c>
      <c r="G22" s="135"/>
      <c r="H22" s="135"/>
    </row>
    <row r="23" spans="1:8" ht="15" customHeight="1" x14ac:dyDescent="0.25">
      <c r="A23" s="93">
        <v>1977</v>
      </c>
      <c r="B23" s="9">
        <v>21596</v>
      </c>
      <c r="C23" s="10">
        <v>16706</v>
      </c>
      <c r="D23" s="10">
        <v>27260</v>
      </c>
      <c r="E23" s="13">
        <v>953</v>
      </c>
      <c r="F23" s="94">
        <v>70956</v>
      </c>
      <c r="G23" s="135"/>
      <c r="H23" s="135"/>
    </row>
    <row r="24" spans="1:8" ht="15" customHeight="1" x14ac:dyDescent="0.25">
      <c r="A24" s="93">
        <v>1978</v>
      </c>
      <c r="B24" s="9">
        <v>22944</v>
      </c>
      <c r="C24" s="10">
        <v>17766</v>
      </c>
      <c r="D24" s="10">
        <v>26686</v>
      </c>
      <c r="E24" s="13">
        <v>909</v>
      </c>
      <c r="F24" s="94">
        <v>72649</v>
      </c>
      <c r="G24" s="135"/>
      <c r="H24" s="135"/>
    </row>
    <row r="25" spans="1:8" ht="15" customHeight="1" x14ac:dyDescent="0.25">
      <c r="A25" s="93">
        <v>1979</v>
      </c>
      <c r="B25" s="9">
        <v>22579</v>
      </c>
      <c r="C25" s="10">
        <v>17396</v>
      </c>
      <c r="D25" s="10">
        <v>20411</v>
      </c>
      <c r="E25" s="10">
        <v>2320</v>
      </c>
      <c r="F25" s="94">
        <v>69805</v>
      </c>
      <c r="G25" s="135"/>
      <c r="H25" s="135"/>
    </row>
    <row r="26" spans="1:8" ht="15" customHeight="1" x14ac:dyDescent="0.25">
      <c r="A26" s="93">
        <v>1980</v>
      </c>
      <c r="B26" s="9">
        <v>19296</v>
      </c>
      <c r="C26" s="10">
        <v>14265</v>
      </c>
      <c r="D26" s="10">
        <v>16717</v>
      </c>
      <c r="E26" s="10">
        <v>4182</v>
      </c>
      <c r="F26" s="94">
        <v>60724</v>
      </c>
      <c r="G26" s="135"/>
      <c r="H26" s="135"/>
    </row>
    <row r="27" spans="1:8" ht="15" customHeight="1" x14ac:dyDescent="0.25">
      <c r="A27" s="93">
        <v>1981</v>
      </c>
      <c r="B27" s="9">
        <v>17245</v>
      </c>
      <c r="C27" s="10">
        <v>13725</v>
      </c>
      <c r="D27" s="10">
        <v>15494</v>
      </c>
      <c r="E27" s="10">
        <v>2069</v>
      </c>
      <c r="F27" s="94">
        <v>52452</v>
      </c>
      <c r="G27" s="135"/>
      <c r="H27" s="135"/>
    </row>
    <row r="28" spans="1:8" ht="15" customHeight="1" x14ac:dyDescent="0.25">
      <c r="A28" s="93">
        <v>1982</v>
      </c>
      <c r="B28" s="9">
        <v>19989</v>
      </c>
      <c r="C28" s="10">
        <v>15987</v>
      </c>
      <c r="D28" s="10">
        <v>11574</v>
      </c>
      <c r="E28" s="13">
        <v>337</v>
      </c>
      <c r="F28" s="94">
        <v>52208</v>
      </c>
      <c r="G28" s="135"/>
      <c r="H28" s="135"/>
    </row>
    <row r="29" spans="1:8" ht="15" customHeight="1" x14ac:dyDescent="0.25">
      <c r="A29" s="93">
        <v>1983</v>
      </c>
      <c r="B29" s="9">
        <v>16967</v>
      </c>
      <c r="C29" s="10">
        <v>13534</v>
      </c>
      <c r="D29" s="10">
        <v>11798</v>
      </c>
      <c r="E29" s="13">
        <v>335</v>
      </c>
      <c r="F29" s="94">
        <v>46249</v>
      </c>
      <c r="G29" s="135"/>
      <c r="H29" s="135"/>
    </row>
    <row r="30" spans="1:8" ht="15" customHeight="1" x14ac:dyDescent="0.25">
      <c r="A30" s="93">
        <v>1984</v>
      </c>
      <c r="B30" s="9">
        <v>18443</v>
      </c>
      <c r="C30" s="10">
        <v>14256</v>
      </c>
      <c r="D30" s="10">
        <v>9855</v>
      </c>
      <c r="E30" s="13">
        <v>360</v>
      </c>
      <c r="F30" s="94">
        <v>46864</v>
      </c>
      <c r="G30" s="135"/>
      <c r="H30" s="135"/>
    </row>
    <row r="31" spans="1:8" ht="15" customHeight="1" x14ac:dyDescent="0.25">
      <c r="A31" s="93">
        <v>1985</v>
      </c>
      <c r="B31" s="9">
        <v>19371</v>
      </c>
      <c r="C31" s="10">
        <v>14820</v>
      </c>
      <c r="D31" s="10">
        <v>8220</v>
      </c>
      <c r="E31" s="13">
        <v>468</v>
      </c>
      <c r="F31" s="94">
        <v>47265</v>
      </c>
      <c r="G31" s="135"/>
      <c r="H31" s="135"/>
    </row>
    <row r="32" spans="1:8" ht="15" customHeight="1" x14ac:dyDescent="0.25">
      <c r="A32" s="93">
        <v>1986</v>
      </c>
      <c r="B32" s="9">
        <v>16822</v>
      </c>
      <c r="C32" s="10">
        <v>12536</v>
      </c>
      <c r="D32" s="10">
        <v>7507</v>
      </c>
      <c r="E32" s="13">
        <v>407</v>
      </c>
      <c r="F32" s="94">
        <v>41148</v>
      </c>
      <c r="G32" s="135"/>
      <c r="H32" s="135"/>
    </row>
    <row r="33" spans="1:8" ht="15" customHeight="1" x14ac:dyDescent="0.25">
      <c r="A33" s="93">
        <v>1987</v>
      </c>
      <c r="B33" s="9">
        <v>15359</v>
      </c>
      <c r="C33" s="10">
        <v>10989</v>
      </c>
      <c r="D33" s="10">
        <v>7861</v>
      </c>
      <c r="E33" s="13">
        <v>478</v>
      </c>
      <c r="F33" s="94">
        <v>38786</v>
      </c>
      <c r="G33" s="135"/>
      <c r="H33" s="135"/>
    </row>
    <row r="34" spans="1:8" ht="15" customHeight="1" x14ac:dyDescent="0.25">
      <c r="A34" s="93">
        <v>1988</v>
      </c>
      <c r="B34" s="9">
        <v>16900</v>
      </c>
      <c r="C34" s="10">
        <v>12041</v>
      </c>
      <c r="D34" s="10">
        <v>8360</v>
      </c>
      <c r="E34" s="13">
        <v>286</v>
      </c>
      <c r="F34" s="94">
        <v>41825</v>
      </c>
      <c r="G34" s="135"/>
      <c r="H34" s="135"/>
    </row>
    <row r="35" spans="1:8" ht="15" customHeight="1" x14ac:dyDescent="0.25">
      <c r="A35" s="93">
        <v>1989</v>
      </c>
      <c r="B35" s="9">
        <v>18195</v>
      </c>
      <c r="C35" s="10">
        <v>13141</v>
      </c>
      <c r="D35" s="10">
        <v>9903</v>
      </c>
      <c r="E35" s="13">
        <v>336</v>
      </c>
      <c r="F35" s="94">
        <v>45756</v>
      </c>
      <c r="G35" s="135"/>
      <c r="H35" s="135"/>
    </row>
    <row r="36" spans="1:8" ht="15" customHeight="1" x14ac:dyDescent="0.25">
      <c r="A36" s="93">
        <v>1990</v>
      </c>
      <c r="B36" s="9">
        <v>16850</v>
      </c>
      <c r="C36" s="10">
        <v>12164</v>
      </c>
      <c r="D36" s="10">
        <v>9424</v>
      </c>
      <c r="E36" s="13">
        <v>418</v>
      </c>
      <c r="F36" s="94">
        <v>43169</v>
      </c>
      <c r="G36" s="135"/>
      <c r="H36" s="135"/>
    </row>
    <row r="37" spans="1:8" ht="15" customHeight="1" x14ac:dyDescent="0.25">
      <c r="A37" s="93">
        <v>1991</v>
      </c>
      <c r="B37" s="9">
        <v>18413</v>
      </c>
      <c r="C37" s="10">
        <v>12848</v>
      </c>
      <c r="D37" s="10">
        <v>9873</v>
      </c>
      <c r="E37" s="13">
        <v>268</v>
      </c>
      <c r="F37" s="94">
        <v>45402</v>
      </c>
      <c r="G37" s="135"/>
      <c r="H37" s="135"/>
    </row>
    <row r="38" spans="1:8" ht="15" customHeight="1" x14ac:dyDescent="0.25">
      <c r="A38" s="93">
        <v>1992</v>
      </c>
      <c r="B38" s="9">
        <v>16673</v>
      </c>
      <c r="C38" s="10">
        <v>11559</v>
      </c>
      <c r="D38" s="10">
        <v>12218</v>
      </c>
      <c r="E38" s="13">
        <v>220</v>
      </c>
      <c r="F38" s="94">
        <v>45561</v>
      </c>
      <c r="G38" s="135"/>
      <c r="H38" s="135"/>
    </row>
    <row r="39" spans="1:8" ht="15" customHeight="1" x14ac:dyDescent="0.25">
      <c r="A39" s="93">
        <v>1993</v>
      </c>
      <c r="B39" s="9">
        <v>20360</v>
      </c>
      <c r="C39" s="10">
        <v>13884</v>
      </c>
      <c r="D39" s="10">
        <v>12690</v>
      </c>
      <c r="E39" s="13">
        <v>270</v>
      </c>
      <c r="F39" s="94">
        <v>53298</v>
      </c>
      <c r="G39" s="135"/>
      <c r="H39" s="135"/>
    </row>
    <row r="40" spans="1:8" ht="15" customHeight="1" x14ac:dyDescent="0.25">
      <c r="A40" s="93">
        <v>1994</v>
      </c>
      <c r="B40" s="9">
        <v>18714</v>
      </c>
      <c r="C40" s="10">
        <v>12987</v>
      </c>
      <c r="D40" s="10">
        <v>13940</v>
      </c>
      <c r="E40" s="13">
        <v>632</v>
      </c>
      <c r="F40" s="94">
        <v>52058</v>
      </c>
      <c r="G40" s="135"/>
      <c r="H40" s="135"/>
    </row>
    <row r="41" spans="1:8" ht="15" customHeight="1" x14ac:dyDescent="0.25">
      <c r="A41" s="120">
        <v>1995</v>
      </c>
      <c r="B41" s="10">
        <v>19640</v>
      </c>
      <c r="C41" s="10">
        <v>13497</v>
      </c>
      <c r="D41" s="10">
        <v>18135</v>
      </c>
      <c r="E41" s="13">
        <v>388</v>
      </c>
      <c r="F41" s="94">
        <v>57827</v>
      </c>
      <c r="G41" s="135"/>
      <c r="H41" s="135"/>
    </row>
    <row r="42" spans="1:8" ht="15" customHeight="1" x14ac:dyDescent="0.25">
      <c r="A42" s="120">
        <v>1996</v>
      </c>
      <c r="B42" s="10">
        <v>22175</v>
      </c>
      <c r="C42" s="10">
        <v>14836</v>
      </c>
      <c r="D42" s="10">
        <v>18103</v>
      </c>
      <c r="E42" s="13">
        <v>470</v>
      </c>
      <c r="F42" s="94">
        <v>61399</v>
      </c>
      <c r="G42" s="135"/>
      <c r="H42" s="135"/>
    </row>
    <row r="43" spans="1:8" ht="15" customHeight="1" x14ac:dyDescent="0.25">
      <c r="A43" s="120">
        <v>1997</v>
      </c>
      <c r="B43" s="10">
        <v>21002</v>
      </c>
      <c r="C43" s="10">
        <v>13927</v>
      </c>
      <c r="D43" s="10">
        <v>18766</v>
      </c>
      <c r="E43" s="13">
        <v>420</v>
      </c>
      <c r="F43" s="94">
        <v>59827</v>
      </c>
      <c r="G43" s="135"/>
      <c r="H43" s="135"/>
    </row>
    <row r="44" spans="1:8" ht="15" customHeight="1" x14ac:dyDescent="0.25">
      <c r="A44" s="120">
        <v>1998</v>
      </c>
      <c r="B44" s="10">
        <v>19172</v>
      </c>
      <c r="C44" s="10">
        <v>12952</v>
      </c>
      <c r="D44" s="10">
        <v>21416</v>
      </c>
      <c r="E44" s="13">
        <v>522</v>
      </c>
      <c r="F44" s="94">
        <v>59840</v>
      </c>
      <c r="G44" s="135"/>
      <c r="H44" s="135"/>
    </row>
    <row r="45" spans="1:8" ht="15" customHeight="1" x14ac:dyDescent="0.25">
      <c r="A45" s="120">
        <v>1999</v>
      </c>
      <c r="B45" s="10">
        <v>19676</v>
      </c>
      <c r="C45" s="10">
        <v>12088</v>
      </c>
      <c r="D45" s="10">
        <v>23036</v>
      </c>
      <c r="E45" s="13">
        <v>291</v>
      </c>
      <c r="F45" s="94">
        <v>62129</v>
      </c>
      <c r="G45" s="135"/>
      <c r="H45" s="135"/>
    </row>
    <row r="46" spans="1:8" ht="15" customHeight="1" x14ac:dyDescent="0.25">
      <c r="A46" s="120">
        <v>2000</v>
      </c>
      <c r="B46" s="10">
        <v>20116</v>
      </c>
      <c r="C46" s="10">
        <v>13533</v>
      </c>
      <c r="D46" s="10">
        <v>23841</v>
      </c>
      <c r="E46" s="13">
        <v>192</v>
      </c>
      <c r="F46" s="94">
        <v>67955</v>
      </c>
      <c r="G46" s="135"/>
      <c r="H46" s="135"/>
    </row>
    <row r="47" spans="1:8" ht="15" customHeight="1" x14ac:dyDescent="0.25">
      <c r="A47" s="120">
        <v>2001</v>
      </c>
      <c r="B47" s="10">
        <v>20147</v>
      </c>
      <c r="C47" s="10">
        <v>13245</v>
      </c>
      <c r="D47" s="10">
        <v>20923</v>
      </c>
      <c r="E47" s="90">
        <v>161</v>
      </c>
      <c r="F47" s="88">
        <v>65051</v>
      </c>
      <c r="G47" s="135"/>
      <c r="H47" s="135"/>
    </row>
    <row r="48" spans="1:8" ht="15" customHeight="1" x14ac:dyDescent="0.25">
      <c r="A48" s="120">
        <v>2002</v>
      </c>
      <c r="B48" s="10">
        <v>21710</v>
      </c>
      <c r="C48" s="10">
        <v>14704</v>
      </c>
      <c r="D48" s="10">
        <v>21867</v>
      </c>
      <c r="E48" s="90">
        <v>116</v>
      </c>
      <c r="F48" s="88">
        <v>69532</v>
      </c>
      <c r="G48" s="135"/>
      <c r="H48" s="135"/>
    </row>
    <row r="49" spans="1:8" ht="15" customHeight="1" x14ac:dyDescent="0.25">
      <c r="A49" s="120">
        <v>2003</v>
      </c>
      <c r="B49" s="10">
        <v>20436</v>
      </c>
      <c r="C49" s="10">
        <v>15119</v>
      </c>
      <c r="D49" s="10">
        <v>20194</v>
      </c>
      <c r="E49" s="90">
        <v>259</v>
      </c>
      <c r="F49" s="88">
        <v>68473</v>
      </c>
      <c r="G49" s="135"/>
      <c r="H49" s="135"/>
    </row>
    <row r="50" spans="1:8" ht="15" customHeight="1" x14ac:dyDescent="0.25">
      <c r="A50" s="120">
        <v>2004</v>
      </c>
      <c r="B50" s="10">
        <v>19907</v>
      </c>
      <c r="C50" s="10">
        <v>13407</v>
      </c>
      <c r="D50" s="10">
        <v>20482</v>
      </c>
      <c r="E50" s="13">
        <v>195</v>
      </c>
      <c r="F50" s="94">
        <v>66829</v>
      </c>
      <c r="G50" s="135"/>
      <c r="H50" s="135"/>
    </row>
    <row r="51" spans="1:8" ht="15" customHeight="1" x14ac:dyDescent="0.25">
      <c r="A51" s="128">
        <v>2005</v>
      </c>
      <c r="B51" s="10">
        <v>19834</v>
      </c>
      <c r="C51" s="10">
        <v>13136</v>
      </c>
      <c r="D51" s="10">
        <v>22013</v>
      </c>
      <c r="E51" s="10">
        <v>213</v>
      </c>
      <c r="F51" s="94">
        <v>68355</v>
      </c>
      <c r="G51" s="135"/>
      <c r="H51" s="135"/>
    </row>
    <row r="52" spans="1:8" ht="15" customHeight="1" x14ac:dyDescent="0.25">
      <c r="A52" s="128">
        <v>2006</v>
      </c>
      <c r="B52" s="10">
        <v>19449</v>
      </c>
      <c r="C52" s="10">
        <v>13181</v>
      </c>
      <c r="D52" s="10">
        <v>27427</v>
      </c>
      <c r="E52" s="88">
        <v>544</v>
      </c>
      <c r="F52" s="88">
        <v>73879</v>
      </c>
      <c r="G52" s="135"/>
      <c r="H52" s="135"/>
    </row>
    <row r="53" spans="1:8" ht="15" customHeight="1" x14ac:dyDescent="0.25">
      <c r="A53" s="128">
        <v>2007</v>
      </c>
      <c r="B53" s="9">
        <v>19722</v>
      </c>
      <c r="C53" s="10">
        <v>13223</v>
      </c>
      <c r="D53" s="10">
        <v>26923</v>
      </c>
      <c r="E53" s="88">
        <v>1000</v>
      </c>
      <c r="F53" s="88">
        <v>73822</v>
      </c>
      <c r="G53" s="135"/>
      <c r="H53" s="135"/>
    </row>
    <row r="54" spans="1:8" ht="15" customHeight="1" x14ac:dyDescent="0.25">
      <c r="A54" s="128">
        <v>2008</v>
      </c>
      <c r="B54" s="9">
        <v>21585</v>
      </c>
      <c r="C54" s="10">
        <v>14340</v>
      </c>
      <c r="D54" s="10">
        <v>27800</v>
      </c>
      <c r="E54" s="88">
        <v>513</v>
      </c>
      <c r="F54" s="88">
        <v>76422</v>
      </c>
      <c r="G54" s="135"/>
      <c r="H54" s="135"/>
    </row>
    <row r="55" spans="1:8" ht="15" customHeight="1" x14ac:dyDescent="0.25">
      <c r="A55" s="128">
        <v>2009</v>
      </c>
      <c r="B55" s="9">
        <v>21675</v>
      </c>
      <c r="C55" s="10">
        <v>23575</v>
      </c>
      <c r="D55" s="10">
        <v>20615</v>
      </c>
      <c r="E55" s="88">
        <v>656</v>
      </c>
      <c r="F55" s="88">
        <v>75802</v>
      </c>
      <c r="G55" s="135"/>
      <c r="H55" s="135"/>
    </row>
    <row r="56" spans="1:8" ht="15" customHeight="1" x14ac:dyDescent="0.25">
      <c r="A56" s="212">
        <v>2010</v>
      </c>
      <c r="B56" s="9">
        <v>20875</v>
      </c>
      <c r="C56" s="10">
        <v>20459</v>
      </c>
      <c r="D56" s="10">
        <v>18478</v>
      </c>
      <c r="E56" s="88">
        <v>705</v>
      </c>
      <c r="F56" s="88">
        <v>72026</v>
      </c>
      <c r="G56" s="135"/>
      <c r="H56" s="135"/>
    </row>
    <row r="57" spans="1:8" ht="15" customHeight="1" x14ac:dyDescent="0.25">
      <c r="A57" s="239">
        <v>2011</v>
      </c>
      <c r="B57" s="9">
        <v>21710</v>
      </c>
      <c r="C57" s="10">
        <v>22336</v>
      </c>
      <c r="D57" s="10">
        <v>19386</v>
      </c>
      <c r="E57" s="88">
        <v>4681</v>
      </c>
      <c r="F57" s="88">
        <v>78218</v>
      </c>
      <c r="G57" s="135"/>
      <c r="H57" s="135" t="s">
        <v>7</v>
      </c>
    </row>
    <row r="58" spans="1:8" ht="15" customHeight="1" x14ac:dyDescent="0.25">
      <c r="A58" s="262">
        <v>2012</v>
      </c>
      <c r="B58" s="10">
        <v>19066</v>
      </c>
      <c r="C58" s="10">
        <v>19208</v>
      </c>
      <c r="D58" s="10">
        <v>18319</v>
      </c>
      <c r="E58" s="88">
        <v>5370</v>
      </c>
      <c r="F58" s="88">
        <v>73399</v>
      </c>
      <c r="G58" s="135"/>
      <c r="H58" s="135"/>
    </row>
    <row r="59" spans="1:8" ht="15" customHeight="1" x14ac:dyDescent="0.25">
      <c r="A59" s="212">
        <v>2013</v>
      </c>
      <c r="B59" s="9">
        <v>20813</v>
      </c>
      <c r="C59" s="10">
        <v>20971</v>
      </c>
      <c r="D59" s="10">
        <v>19352</v>
      </c>
      <c r="E59" s="10">
        <v>4906</v>
      </c>
      <c r="F59" s="94">
        <v>79670</v>
      </c>
      <c r="G59" s="135"/>
      <c r="H59" s="135"/>
    </row>
    <row r="60" spans="1:8" ht="15" customHeight="1" x14ac:dyDescent="0.25">
      <c r="A60" s="212">
        <v>2014</v>
      </c>
      <c r="B60" s="9">
        <v>21379</v>
      </c>
      <c r="C60" s="10">
        <v>21549</v>
      </c>
      <c r="D60" s="10">
        <v>22084</v>
      </c>
      <c r="E60" s="252">
        <v>5662</v>
      </c>
      <c r="F60" s="280">
        <v>78110</v>
      </c>
      <c r="G60" s="135"/>
      <c r="H60" s="135"/>
    </row>
    <row r="61" spans="1:8" ht="15" customHeight="1" x14ac:dyDescent="0.25">
      <c r="A61" s="239">
        <v>2015</v>
      </c>
      <c r="B61" s="9">
        <v>18912</v>
      </c>
      <c r="C61" s="10">
        <v>19502</v>
      </c>
      <c r="D61" s="10">
        <v>21292</v>
      </c>
      <c r="E61" s="253">
        <v>6558</v>
      </c>
      <c r="F61" s="253">
        <v>75042</v>
      </c>
      <c r="G61" s="135"/>
      <c r="H61" s="135"/>
    </row>
    <row r="62" spans="1:8" ht="15" customHeight="1" x14ac:dyDescent="0.25">
      <c r="A62" s="128">
        <v>2016</v>
      </c>
      <c r="B62" s="9">
        <v>19100</v>
      </c>
      <c r="C62" s="10">
        <v>21314</v>
      </c>
      <c r="D62" s="10">
        <v>21233</v>
      </c>
      <c r="E62" s="253">
        <v>5363</v>
      </c>
      <c r="F62" s="280">
        <v>75037</v>
      </c>
      <c r="G62" s="135"/>
      <c r="H62" s="135"/>
    </row>
    <row r="63" spans="1:8" ht="15" customHeight="1" x14ac:dyDescent="0.25">
      <c r="A63" s="239">
        <v>2017</v>
      </c>
      <c r="B63" s="9">
        <v>21481</v>
      </c>
      <c r="C63" s="10">
        <v>23374</v>
      </c>
      <c r="D63" s="10">
        <v>23393</v>
      </c>
      <c r="E63" s="252">
        <v>4688</v>
      </c>
      <c r="F63" s="280">
        <v>80404</v>
      </c>
      <c r="G63" s="135"/>
      <c r="H63" s="135"/>
    </row>
    <row r="64" spans="1:8" ht="15" customHeight="1" x14ac:dyDescent="0.25">
      <c r="A64" s="239">
        <v>2018</v>
      </c>
      <c r="B64" s="9">
        <v>22619</v>
      </c>
      <c r="C64" s="10">
        <v>26308</v>
      </c>
      <c r="D64" s="10">
        <v>25244</v>
      </c>
      <c r="E64" s="252">
        <v>5129</v>
      </c>
      <c r="F64" s="280">
        <v>87033</v>
      </c>
      <c r="G64" s="135"/>
      <c r="H64" s="135"/>
    </row>
    <row r="65" spans="1:10" ht="15" customHeight="1" x14ac:dyDescent="0.25">
      <c r="A65" s="298">
        <v>2019</v>
      </c>
      <c r="B65" s="89">
        <v>23932</v>
      </c>
      <c r="C65" s="89">
        <v>27790</v>
      </c>
      <c r="D65" s="89">
        <v>23689</v>
      </c>
      <c r="E65" s="256">
        <v>5659</v>
      </c>
      <c r="F65" s="299">
        <v>81070</v>
      </c>
      <c r="G65" s="135"/>
      <c r="H65" s="135"/>
    </row>
    <row r="66" spans="1:10" ht="13.9" customHeight="1" x14ac:dyDescent="0.25">
      <c r="A66" s="263" t="s">
        <v>7</v>
      </c>
      <c r="B66" s="10"/>
      <c r="C66" s="10"/>
      <c r="D66" s="10"/>
      <c r="E66" s="10"/>
      <c r="F66" s="10"/>
      <c r="G66" s="135"/>
      <c r="H66" s="135"/>
    </row>
    <row r="67" spans="1:10" s="15" customFormat="1" ht="39.75" customHeight="1" x14ac:dyDescent="0.2">
      <c r="A67" s="333" t="s">
        <v>120</v>
      </c>
      <c r="B67" s="334"/>
      <c r="C67" s="334"/>
      <c r="D67" s="334"/>
      <c r="E67" s="334"/>
      <c r="F67" s="334"/>
      <c r="G67" s="334"/>
      <c r="H67" s="334"/>
    </row>
    <row r="68" spans="1:10" s="15" customFormat="1" ht="25.5" customHeight="1" x14ac:dyDescent="0.2">
      <c r="A68" s="333" t="s">
        <v>139</v>
      </c>
      <c r="B68" s="333"/>
      <c r="C68" s="333"/>
      <c r="D68" s="333"/>
      <c r="E68" s="333"/>
      <c r="F68" s="333"/>
      <c r="G68" s="333"/>
      <c r="H68" s="333"/>
    </row>
    <row r="69" spans="1:10" s="15" customFormat="1" ht="36" customHeight="1" x14ac:dyDescent="0.2">
      <c r="A69" s="333" t="s">
        <v>134</v>
      </c>
      <c r="B69" s="333"/>
      <c r="C69" s="333"/>
      <c r="D69" s="333"/>
      <c r="E69" s="333"/>
      <c r="F69" s="333"/>
      <c r="G69" s="333"/>
      <c r="H69" s="333"/>
    </row>
    <row r="70" spans="1:10" s="15" customFormat="1" x14ac:dyDescent="0.2">
      <c r="A70" s="335" t="s">
        <v>106</v>
      </c>
      <c r="B70" s="336"/>
      <c r="C70" s="336"/>
      <c r="D70" s="336"/>
      <c r="E70" s="336"/>
      <c r="F70" s="336"/>
      <c r="G70" s="336"/>
      <c r="H70" s="336"/>
    </row>
    <row r="71" spans="1:10" s="15" customFormat="1" ht="9" customHeight="1" x14ac:dyDescent="0.2">
      <c r="A71" s="14"/>
      <c r="C71" s="14"/>
      <c r="D71" s="14"/>
      <c r="F71" s="14"/>
    </row>
    <row r="72" spans="1:10" s="15" customFormat="1" ht="48.75" customHeight="1" x14ac:dyDescent="0.2">
      <c r="A72" s="333" t="s">
        <v>168</v>
      </c>
      <c r="B72" s="333"/>
      <c r="C72" s="333"/>
      <c r="D72" s="333"/>
      <c r="E72" s="333"/>
      <c r="F72" s="333"/>
      <c r="G72" s="333"/>
      <c r="H72" s="333"/>
      <c r="I72" s="218"/>
      <c r="J72" s="146"/>
    </row>
    <row r="73" spans="1:10" x14ac:dyDescent="0.2">
      <c r="J73" s="146"/>
    </row>
    <row r="74" spans="1:10" ht="24.75" customHeight="1" x14ac:dyDescent="0.2">
      <c r="A74" s="146"/>
      <c r="B74" s="146"/>
      <c r="C74" s="146"/>
      <c r="D74" s="146"/>
      <c r="E74" s="146"/>
      <c r="F74" s="146"/>
      <c r="G74" s="146"/>
      <c r="H74" s="146"/>
      <c r="I74" s="146"/>
      <c r="J74" s="146"/>
    </row>
    <row r="75" spans="1:10" ht="11.25" customHeight="1" x14ac:dyDescent="0.2">
      <c r="F75" s="177"/>
    </row>
    <row r="76" spans="1:10" x14ac:dyDescent="0.2">
      <c r="A76" s="136"/>
      <c r="B76" s="136"/>
    </row>
  </sheetData>
  <mergeCells count="12">
    <mergeCell ref="A1:F1"/>
    <mergeCell ref="A72:H72"/>
    <mergeCell ref="A67:H67"/>
    <mergeCell ref="A70:H70"/>
    <mergeCell ref="F3:F4"/>
    <mergeCell ref="B3:B4"/>
    <mergeCell ref="C3:C4"/>
    <mergeCell ref="D3:D4"/>
    <mergeCell ref="E3:E4"/>
    <mergeCell ref="A3:A4"/>
    <mergeCell ref="A68:H68"/>
    <mergeCell ref="A69:H69"/>
  </mergeCells>
  <phoneticPr fontId="0" type="noConversion"/>
  <pageMargins left="1" right="0.5" top="0.75" bottom="0.75" header="0.5" footer="0.5"/>
  <pageSetup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workbookViewId="0">
      <selection activeCell="B65" sqref="B65:C65"/>
    </sheetView>
  </sheetViews>
  <sheetFormatPr defaultColWidth="7.85546875" defaultRowHeight="12.75" x14ac:dyDescent="0.2"/>
  <cols>
    <col min="1" max="1" width="9.85546875" style="20" customWidth="1"/>
    <col min="2" max="2" width="12.7109375" style="20" customWidth="1"/>
    <col min="3" max="3" width="16.28515625" style="20" customWidth="1"/>
    <col min="4" max="4" width="15.140625" style="20" customWidth="1"/>
    <col min="5" max="5" width="17" style="20" customWidth="1"/>
    <col min="6" max="6" width="38.7109375" style="20" customWidth="1"/>
    <col min="7" max="16384" width="7.85546875" style="20"/>
  </cols>
  <sheetData>
    <row r="1" spans="1:6" s="138" customFormat="1" ht="18" customHeight="1" x14ac:dyDescent="0.2">
      <c r="A1" s="346" t="s">
        <v>169</v>
      </c>
      <c r="B1" s="347"/>
      <c r="C1" s="347"/>
      <c r="D1" s="347"/>
      <c r="E1" s="348"/>
      <c r="F1" s="137"/>
    </row>
    <row r="2" spans="1:6" s="138" customFormat="1" ht="22.5" customHeight="1" x14ac:dyDescent="0.2">
      <c r="A2" s="349"/>
      <c r="B2" s="350"/>
      <c r="C2" s="350"/>
      <c r="D2" s="350"/>
      <c r="E2" s="351"/>
      <c r="F2" s="137"/>
    </row>
    <row r="3" spans="1:6" s="16" customFormat="1" ht="25.5" customHeight="1" x14ac:dyDescent="0.2">
      <c r="A3" s="98"/>
      <c r="B3" s="354" t="s">
        <v>165</v>
      </c>
      <c r="C3" s="355"/>
      <c r="D3" s="355"/>
      <c r="E3" s="356"/>
    </row>
    <row r="4" spans="1:6" s="16" customFormat="1" ht="15.95" customHeight="1" x14ac:dyDescent="0.2">
      <c r="A4" s="95" t="s">
        <v>2</v>
      </c>
      <c r="B4" s="17" t="s">
        <v>141</v>
      </c>
      <c r="C4" s="17" t="s">
        <v>116</v>
      </c>
      <c r="D4" s="17" t="s">
        <v>117</v>
      </c>
      <c r="E4" s="95" t="s">
        <v>118</v>
      </c>
    </row>
    <row r="5" spans="1:6" s="16" customFormat="1" ht="9" customHeight="1" x14ac:dyDescent="0.2">
      <c r="A5" s="96"/>
      <c r="B5" s="18"/>
      <c r="C5" s="18"/>
      <c r="D5" s="18"/>
      <c r="E5" s="96"/>
    </row>
    <row r="6" spans="1:6" s="16" customFormat="1" x14ac:dyDescent="0.2">
      <c r="A6" s="64">
        <v>1960</v>
      </c>
      <c r="B6" s="122">
        <v>0.66</v>
      </c>
      <c r="C6" s="122">
        <v>0.46400000000000002</v>
      </c>
      <c r="D6" s="122">
        <v>0.27400000000000002</v>
      </c>
      <c r="E6" s="123">
        <v>0.45400000000000001</v>
      </c>
    </row>
    <row r="7" spans="1:6" s="16" customFormat="1" x14ac:dyDescent="0.2">
      <c r="A7" s="64">
        <v>1961</v>
      </c>
      <c r="B7" s="122">
        <v>0.65500000000000003</v>
      </c>
      <c r="C7" s="122">
        <v>0.45900000000000002</v>
      </c>
      <c r="D7" s="122">
        <v>0.25700000000000001</v>
      </c>
      <c r="E7" s="123">
        <v>0.438</v>
      </c>
    </row>
    <row r="8" spans="1:6" s="16" customFormat="1" x14ac:dyDescent="0.2">
      <c r="A8" s="64">
        <v>1962</v>
      </c>
      <c r="B8" s="122">
        <v>0.752</v>
      </c>
      <c r="C8" s="122">
        <v>0.50600000000000001</v>
      </c>
      <c r="D8" s="122">
        <v>0.251</v>
      </c>
      <c r="E8" s="123">
        <v>0.46400000000000002</v>
      </c>
    </row>
    <row r="9" spans="1:6" s="16" customFormat="1" x14ac:dyDescent="0.2">
      <c r="A9" s="64">
        <v>1963</v>
      </c>
      <c r="B9" s="122">
        <v>0.746</v>
      </c>
      <c r="C9" s="122">
        <v>0.50700000000000001</v>
      </c>
      <c r="D9" s="122">
        <v>0.26800000000000002</v>
      </c>
      <c r="E9" s="123">
        <v>0.46200000000000002</v>
      </c>
    </row>
    <row r="10" spans="1:6" s="16" customFormat="1" x14ac:dyDescent="0.2">
      <c r="A10" s="64">
        <v>1964</v>
      </c>
      <c r="B10" s="122">
        <v>0.76300000000000001</v>
      </c>
      <c r="C10" s="122">
        <v>0.53300000000000003</v>
      </c>
      <c r="D10" s="122">
        <v>0.30299999999999999</v>
      </c>
      <c r="E10" s="123">
        <v>0.495</v>
      </c>
    </row>
    <row r="11" spans="1:6" s="16" customFormat="1" x14ac:dyDescent="0.2">
      <c r="A11" s="64">
        <v>1965</v>
      </c>
      <c r="B11" s="122">
        <v>0.78100000000000003</v>
      </c>
      <c r="C11" s="122">
        <v>0.54100000000000004</v>
      </c>
      <c r="D11" s="122">
        <v>0.311</v>
      </c>
      <c r="E11" s="123">
        <v>0.50600000000000001</v>
      </c>
    </row>
    <row r="12" spans="1:6" s="16" customFormat="1" x14ac:dyDescent="0.2">
      <c r="A12" s="64">
        <v>1966</v>
      </c>
      <c r="B12" s="122">
        <v>0.77900000000000003</v>
      </c>
      <c r="C12" s="122">
        <v>0.54300000000000004</v>
      </c>
      <c r="D12" s="122">
        <v>0.30399999999999999</v>
      </c>
      <c r="E12" s="123">
        <v>0.495</v>
      </c>
    </row>
    <row r="13" spans="1:6" s="16" customFormat="1" x14ac:dyDescent="0.2">
      <c r="A13" s="64">
        <v>1967</v>
      </c>
      <c r="B13" s="122">
        <v>0.79600000000000004</v>
      </c>
      <c r="C13" s="122">
        <v>0.57099999999999995</v>
      </c>
      <c r="D13" s="122">
        <v>0.34100000000000003</v>
      </c>
      <c r="E13" s="123">
        <v>0.54600000000000004</v>
      </c>
    </row>
    <row r="14" spans="1:6" s="16" customFormat="1" x14ac:dyDescent="0.2">
      <c r="A14" s="64">
        <v>1968</v>
      </c>
      <c r="B14" s="122">
        <v>0.82199999999999995</v>
      </c>
      <c r="C14" s="122">
        <v>0.60299999999999998</v>
      </c>
      <c r="D14" s="122">
        <v>0.32600000000000001</v>
      </c>
      <c r="E14" s="123">
        <v>0.55400000000000005</v>
      </c>
    </row>
    <row r="15" spans="1:6" s="16" customFormat="1" x14ac:dyDescent="0.2">
      <c r="A15" s="64">
        <v>1969</v>
      </c>
      <c r="B15" s="122">
        <v>0.88200000000000001</v>
      </c>
      <c r="C15" s="122">
        <v>0.64300000000000002</v>
      </c>
      <c r="D15" s="122">
        <v>0.33800000000000002</v>
      </c>
      <c r="E15" s="123">
        <v>0.56200000000000006</v>
      </c>
    </row>
    <row r="16" spans="1:6" s="16" customFormat="1" x14ac:dyDescent="0.2">
      <c r="A16" s="64">
        <v>1970</v>
      </c>
      <c r="B16" s="122">
        <v>0.90700000000000003</v>
      </c>
      <c r="C16" s="122">
        <v>0.65900000000000003</v>
      </c>
      <c r="D16" s="122">
        <v>0.33900000000000002</v>
      </c>
      <c r="E16" s="123">
        <v>0.57199999999999995</v>
      </c>
    </row>
    <row r="17" spans="1:5" s="16" customFormat="1" x14ac:dyDescent="0.2">
      <c r="A17" s="64">
        <v>1971</v>
      </c>
      <c r="B17" s="122">
        <v>0.93400000000000005</v>
      </c>
      <c r="C17" s="122">
        <v>0.68500000000000005</v>
      </c>
      <c r="D17" s="122">
        <v>0.35699999999999998</v>
      </c>
      <c r="E17" s="123">
        <v>0.60299999999999998</v>
      </c>
    </row>
    <row r="18" spans="1:5" s="16" customFormat="1" x14ac:dyDescent="0.2">
      <c r="A18" s="64">
        <v>1972</v>
      </c>
      <c r="B18" s="122">
        <v>0.96499999999999997</v>
      </c>
      <c r="C18" s="122">
        <v>0.69099999999999995</v>
      </c>
      <c r="D18" s="122">
        <v>0.38100000000000001</v>
      </c>
      <c r="E18" s="123">
        <v>0.63</v>
      </c>
    </row>
    <row r="19" spans="1:5" s="16" customFormat="1" x14ac:dyDescent="0.2">
      <c r="A19" s="64">
        <v>1973</v>
      </c>
      <c r="B19" s="122">
        <v>1.0860000000000001</v>
      </c>
      <c r="C19" s="122">
        <v>0.80400000000000005</v>
      </c>
      <c r="D19" s="122">
        <v>0.42499999999999999</v>
      </c>
      <c r="E19" s="123">
        <v>0.69799999999999995</v>
      </c>
    </row>
    <row r="20" spans="1:5" s="16" customFormat="1" x14ac:dyDescent="0.2">
      <c r="A20" s="64">
        <v>1974</v>
      </c>
      <c r="B20" s="122">
        <v>1.119</v>
      </c>
      <c r="C20" s="122">
        <v>0.92600000000000005</v>
      </c>
      <c r="D20" s="122">
        <v>0.57999999999999996</v>
      </c>
      <c r="E20" s="123">
        <v>0.80400000000000005</v>
      </c>
    </row>
    <row r="21" spans="1:5" s="16" customFormat="1" x14ac:dyDescent="0.2">
      <c r="A21" s="64">
        <v>1975</v>
      </c>
      <c r="B21" s="122">
        <v>1.296</v>
      </c>
      <c r="C21" s="122">
        <v>1.101</v>
      </c>
      <c r="D21" s="122">
        <v>0.94899999999999995</v>
      </c>
      <c r="E21" s="123">
        <v>1.089</v>
      </c>
    </row>
    <row r="22" spans="1:5" s="16" customFormat="1" x14ac:dyDescent="0.2">
      <c r="A22" s="64">
        <v>1976</v>
      </c>
      <c r="B22" s="122">
        <v>1.3640000000000001</v>
      </c>
      <c r="C22" s="122">
        <v>1.1870000000000001</v>
      </c>
      <c r="D22" s="122">
        <v>0.93</v>
      </c>
      <c r="E22" s="123">
        <v>1.1639999999999999</v>
      </c>
    </row>
    <row r="23" spans="1:5" s="16" customFormat="1" x14ac:dyDescent="0.2">
      <c r="A23" s="64">
        <v>1977</v>
      </c>
      <c r="B23" s="122">
        <v>1.8160000000000001</v>
      </c>
      <c r="C23" s="122">
        <v>1.5840000000000001</v>
      </c>
      <c r="D23" s="122">
        <v>1.5580000000000001</v>
      </c>
      <c r="E23" s="123">
        <v>1.641</v>
      </c>
    </row>
    <row r="24" spans="1:5" s="16" customFormat="1" x14ac:dyDescent="0.2">
      <c r="A24" s="64">
        <v>1978</v>
      </c>
      <c r="B24" s="122">
        <v>1.8939999999999999</v>
      </c>
      <c r="C24" s="122">
        <v>1.6459999999999999</v>
      </c>
      <c r="D24" s="122">
        <v>1.6419999999999999</v>
      </c>
      <c r="E24" s="123">
        <v>1.72</v>
      </c>
    </row>
    <row r="25" spans="1:5" s="16" customFormat="1" x14ac:dyDescent="0.2">
      <c r="A25" s="64">
        <v>1979</v>
      </c>
      <c r="B25" s="122">
        <v>2.2130000000000001</v>
      </c>
      <c r="C25" s="122">
        <v>2.0019999999999998</v>
      </c>
      <c r="D25" s="122">
        <v>1.7490000000000001</v>
      </c>
      <c r="E25" s="123">
        <v>2.004</v>
      </c>
    </row>
    <row r="26" spans="1:5" s="16" customFormat="1" x14ac:dyDescent="0.2">
      <c r="A26" s="64">
        <v>1980</v>
      </c>
      <c r="B26" s="122">
        <v>3.0529999999999999</v>
      </c>
      <c r="C26" s="122">
        <v>3.117</v>
      </c>
      <c r="D26" s="122">
        <v>3.1429999999999998</v>
      </c>
      <c r="E26" s="123">
        <v>3.1819999999999999</v>
      </c>
    </row>
    <row r="27" spans="1:5" s="16" customFormat="1" x14ac:dyDescent="0.2">
      <c r="A27" s="64">
        <v>1981</v>
      </c>
      <c r="B27" s="122">
        <v>3.754</v>
      </c>
      <c r="C27" s="122">
        <v>4.1379999999999999</v>
      </c>
      <c r="D27" s="122">
        <v>4.258</v>
      </c>
      <c r="E27" s="123">
        <v>4.0570000000000004</v>
      </c>
    </row>
    <row r="28" spans="1:5" s="16" customFormat="1" x14ac:dyDescent="0.2">
      <c r="A28" s="64">
        <v>1982</v>
      </c>
      <c r="B28" s="122">
        <v>4.46</v>
      </c>
      <c r="C28" s="122">
        <v>4.8739999999999997</v>
      </c>
      <c r="D28" s="122">
        <v>5.4880000000000004</v>
      </c>
      <c r="E28" s="123">
        <v>4.8289999999999997</v>
      </c>
    </row>
    <row r="29" spans="1:5" s="16" customFormat="1" x14ac:dyDescent="0.2">
      <c r="A29" s="64">
        <v>1983</v>
      </c>
      <c r="B29" s="122">
        <v>4.6269999999999998</v>
      </c>
      <c r="C29" s="122">
        <v>5.0650000000000004</v>
      </c>
      <c r="D29" s="122">
        <v>3.99</v>
      </c>
      <c r="E29" s="123">
        <v>4.5609999999999999</v>
      </c>
    </row>
    <row r="30" spans="1:5" s="16" customFormat="1" x14ac:dyDescent="0.2">
      <c r="A30" s="64">
        <v>1984</v>
      </c>
      <c r="B30" s="122">
        <v>4.8609999999999998</v>
      </c>
      <c r="C30" s="122">
        <v>5.242</v>
      </c>
      <c r="D30" s="122">
        <v>5.173</v>
      </c>
      <c r="E30" s="123">
        <v>5.0250000000000004</v>
      </c>
    </row>
    <row r="31" spans="1:5" s="16" customFormat="1" x14ac:dyDescent="0.2">
      <c r="A31" s="64">
        <v>1985</v>
      </c>
      <c r="B31" s="122">
        <v>4.8129999999999997</v>
      </c>
      <c r="C31" s="122">
        <v>5.0940000000000003</v>
      </c>
      <c r="D31" s="122">
        <v>4.7060000000000004</v>
      </c>
      <c r="E31" s="123">
        <v>4.8449999999999998</v>
      </c>
    </row>
    <row r="32" spans="1:5" s="16" customFormat="1" x14ac:dyDescent="0.2">
      <c r="A32" s="64">
        <v>1986</v>
      </c>
      <c r="B32" s="122">
        <v>4.4459999999999997</v>
      </c>
      <c r="C32" s="122">
        <v>4.476</v>
      </c>
      <c r="D32" s="122">
        <v>3.9129999999999998</v>
      </c>
      <c r="E32" s="123">
        <v>4.3120000000000003</v>
      </c>
    </row>
    <row r="33" spans="1:5" s="16" customFormat="1" x14ac:dyDescent="0.2">
      <c r="A33" s="64">
        <v>1987</v>
      </c>
      <c r="B33" s="122">
        <v>4.41</v>
      </c>
      <c r="C33" s="122">
        <v>4.34</v>
      </c>
      <c r="D33" s="122">
        <v>3.42</v>
      </c>
      <c r="E33" s="123">
        <v>4.16</v>
      </c>
    </row>
    <row r="34" spans="1:5" s="16" customFormat="1" x14ac:dyDescent="0.2">
      <c r="A34" s="64">
        <v>1988</v>
      </c>
      <c r="B34" s="122">
        <v>4.3</v>
      </c>
      <c r="C34" s="122">
        <v>4.3</v>
      </c>
      <c r="D34" s="122">
        <v>3.08</v>
      </c>
      <c r="E34" s="123">
        <v>4.04</v>
      </c>
    </row>
    <row r="35" spans="1:5" s="16" customFormat="1" x14ac:dyDescent="0.2">
      <c r="A35" s="64">
        <v>1989</v>
      </c>
      <c r="B35" s="122">
        <v>4.37</v>
      </c>
      <c r="C35" s="122">
        <v>4.3600000000000003</v>
      </c>
      <c r="D35" s="122">
        <v>2.98</v>
      </c>
      <c r="E35" s="123">
        <v>4.08</v>
      </c>
    </row>
    <row r="36" spans="1:5" s="16" customFormat="1" x14ac:dyDescent="0.2">
      <c r="A36" s="64">
        <v>1990</v>
      </c>
      <c r="B36" s="122">
        <v>4.59</v>
      </c>
      <c r="C36" s="122">
        <v>4.6399999999999997</v>
      </c>
      <c r="D36" s="122">
        <v>3.27</v>
      </c>
      <c r="E36" s="123">
        <v>4.26</v>
      </c>
    </row>
    <row r="37" spans="1:5" s="16" customFormat="1" x14ac:dyDescent="0.2">
      <c r="A37" s="97">
        <v>1991</v>
      </c>
      <c r="B37" s="122">
        <v>4.5199999999999996</v>
      </c>
      <c r="C37" s="122">
        <v>4.3499999999999996</v>
      </c>
      <c r="D37" s="158" t="s">
        <v>74</v>
      </c>
      <c r="E37" s="159" t="s">
        <v>74</v>
      </c>
    </row>
    <row r="38" spans="1:5" s="16" customFormat="1" x14ac:dyDescent="0.2">
      <c r="A38" s="64">
        <v>1992</v>
      </c>
      <c r="B38" s="122">
        <v>4.8</v>
      </c>
      <c r="C38" s="122">
        <v>4.46</v>
      </c>
      <c r="D38" s="158" t="s">
        <v>74</v>
      </c>
      <c r="E38" s="159" t="s">
        <v>74</v>
      </c>
    </row>
    <row r="39" spans="1:5" s="16" customFormat="1" x14ac:dyDescent="0.2">
      <c r="A39" s="64">
        <v>1993</v>
      </c>
      <c r="B39" s="122">
        <v>4.92</v>
      </c>
      <c r="C39" s="122">
        <v>4.67</v>
      </c>
      <c r="D39" s="158" t="s">
        <v>74</v>
      </c>
      <c r="E39" s="159" t="s">
        <v>74</v>
      </c>
    </row>
    <row r="40" spans="1:5" s="16" customFormat="1" x14ac:dyDescent="0.2">
      <c r="A40" s="64">
        <v>1994</v>
      </c>
      <c r="B40" s="122">
        <v>5.23</v>
      </c>
      <c r="C40" s="122">
        <v>4.91</v>
      </c>
      <c r="D40" s="158" t="s">
        <v>74</v>
      </c>
      <c r="E40" s="159" t="s">
        <v>74</v>
      </c>
    </row>
    <row r="41" spans="1:5" s="16" customFormat="1" x14ac:dyDescent="0.2">
      <c r="A41" s="64">
        <v>1995</v>
      </c>
      <c r="B41" s="122">
        <v>5.15</v>
      </c>
      <c r="C41" s="122">
        <v>4.92</v>
      </c>
      <c r="D41" s="158" t="s">
        <v>74</v>
      </c>
      <c r="E41" s="159" t="s">
        <v>74</v>
      </c>
    </row>
    <row r="42" spans="1:5" s="16" customFormat="1" x14ac:dyDescent="0.2">
      <c r="A42" s="64">
        <v>1996</v>
      </c>
      <c r="B42" s="122">
        <v>4.8600000000000003</v>
      </c>
      <c r="C42" s="122">
        <v>4.6399999999999997</v>
      </c>
      <c r="D42" s="158" t="s">
        <v>74</v>
      </c>
      <c r="E42" s="159" t="s">
        <v>74</v>
      </c>
    </row>
    <row r="43" spans="1:5" s="16" customFormat="1" x14ac:dyDescent="0.2">
      <c r="A43" s="97">
        <v>1997</v>
      </c>
      <c r="B43" s="122">
        <v>5.05</v>
      </c>
      <c r="C43" s="122">
        <v>4.83</v>
      </c>
      <c r="D43" s="158" t="s">
        <v>74</v>
      </c>
      <c r="E43" s="159" t="s">
        <v>74</v>
      </c>
    </row>
    <row r="44" spans="1:5" s="16" customFormat="1" x14ac:dyDescent="0.2">
      <c r="A44" s="64">
        <v>1998</v>
      </c>
      <c r="B44" s="122">
        <v>5.25</v>
      </c>
      <c r="C44" s="122">
        <v>5.13</v>
      </c>
      <c r="D44" s="158" t="s">
        <v>74</v>
      </c>
      <c r="E44" s="159" t="s">
        <v>74</v>
      </c>
    </row>
    <row r="45" spans="1:5" s="16" customFormat="1" x14ac:dyDescent="0.2">
      <c r="A45" s="64">
        <v>1999</v>
      </c>
      <c r="B45" s="124">
        <v>5.16</v>
      </c>
      <c r="C45" s="124">
        <v>5.13</v>
      </c>
      <c r="D45" s="158" t="s">
        <v>74</v>
      </c>
      <c r="E45" s="159" t="s">
        <v>74</v>
      </c>
    </row>
    <row r="46" spans="1:5" s="16" customFormat="1" x14ac:dyDescent="0.2">
      <c r="A46" s="64">
        <v>2000</v>
      </c>
      <c r="B46" s="124">
        <v>6.03</v>
      </c>
      <c r="C46" s="124">
        <v>5.9</v>
      </c>
      <c r="D46" s="158" t="s">
        <v>74</v>
      </c>
      <c r="E46" s="159" t="s">
        <v>74</v>
      </c>
    </row>
    <row r="47" spans="1:5" s="16" customFormat="1" x14ac:dyDescent="0.2">
      <c r="A47" s="64">
        <v>2001</v>
      </c>
      <c r="B47" s="124">
        <v>7.26</v>
      </c>
      <c r="C47" s="124">
        <v>7.35</v>
      </c>
      <c r="D47" s="158" t="s">
        <v>74</v>
      </c>
      <c r="E47" s="159" t="s">
        <v>74</v>
      </c>
    </row>
    <row r="48" spans="1:5" s="16" customFormat="1" x14ac:dyDescent="0.2">
      <c r="A48" s="64">
        <v>2002</v>
      </c>
      <c r="B48" s="124">
        <v>5.3</v>
      </c>
      <c r="C48" s="124">
        <v>5.37</v>
      </c>
      <c r="D48" s="158" t="s">
        <v>74</v>
      </c>
      <c r="E48" s="159" t="s">
        <v>74</v>
      </c>
    </row>
    <row r="49" spans="1:7" s="16" customFormat="1" x14ac:dyDescent="0.2">
      <c r="A49" s="64">
        <v>2003</v>
      </c>
      <c r="B49" s="124">
        <v>7.08</v>
      </c>
      <c r="C49" s="124">
        <v>7.08</v>
      </c>
      <c r="D49" s="158" t="s">
        <v>74</v>
      </c>
      <c r="E49" s="159" t="s">
        <v>74</v>
      </c>
    </row>
    <row r="50" spans="1:7" s="16" customFormat="1" x14ac:dyDescent="0.2">
      <c r="A50" s="64">
        <v>2004</v>
      </c>
      <c r="B50" s="125">
        <v>9.19</v>
      </c>
      <c r="C50" s="124">
        <v>9.15</v>
      </c>
      <c r="D50" s="158" t="s">
        <v>74</v>
      </c>
      <c r="E50" s="159" t="s">
        <v>74</v>
      </c>
    </row>
    <row r="51" spans="1:7" s="16" customFormat="1" x14ac:dyDescent="0.2">
      <c r="A51" s="127">
        <v>2005</v>
      </c>
      <c r="B51" s="125">
        <v>10.7</v>
      </c>
      <c r="C51" s="124">
        <v>10.72</v>
      </c>
      <c r="D51" s="158" t="s">
        <v>74</v>
      </c>
      <c r="E51" s="159" t="s">
        <v>74</v>
      </c>
    </row>
    <row r="52" spans="1:7" s="16" customFormat="1" x14ac:dyDescent="0.2">
      <c r="A52" s="127">
        <v>2006</v>
      </c>
      <c r="B52" s="124">
        <v>11.26</v>
      </c>
      <c r="C52" s="124">
        <v>11.12</v>
      </c>
      <c r="D52" s="158" t="s">
        <v>74</v>
      </c>
      <c r="E52" s="159" t="s">
        <v>74</v>
      </c>
    </row>
    <row r="53" spans="1:7" s="16" customFormat="1" x14ac:dyDescent="0.2">
      <c r="A53" s="178">
        <v>2007</v>
      </c>
      <c r="B53" s="125">
        <v>9.91</v>
      </c>
      <c r="C53" s="124">
        <v>9.76</v>
      </c>
      <c r="D53" s="158" t="s">
        <v>74</v>
      </c>
      <c r="E53" s="159" t="s">
        <v>74</v>
      </c>
      <c r="G53" s="240" t="s">
        <v>7</v>
      </c>
    </row>
    <row r="54" spans="1:7" s="16" customFormat="1" x14ac:dyDescent="0.2">
      <c r="A54" s="178">
        <v>2008</v>
      </c>
      <c r="B54" s="125">
        <v>11.52</v>
      </c>
      <c r="C54" s="124">
        <v>11.37</v>
      </c>
      <c r="D54" s="158" t="s">
        <v>74</v>
      </c>
      <c r="E54" s="159" t="s">
        <v>74</v>
      </c>
    </row>
    <row r="55" spans="1:7" s="16" customFormat="1" x14ac:dyDescent="0.2">
      <c r="A55" s="213">
        <v>2009</v>
      </c>
      <c r="B55" s="125">
        <v>9.5</v>
      </c>
      <c r="C55" s="124">
        <v>9.39</v>
      </c>
      <c r="D55" s="158" t="s">
        <v>74</v>
      </c>
      <c r="E55" s="159" t="s">
        <v>74</v>
      </c>
    </row>
    <row r="56" spans="1:7" s="214" customFormat="1" x14ac:dyDescent="0.2">
      <c r="A56" s="127">
        <v>2010</v>
      </c>
      <c r="B56" s="124">
        <v>8.64</v>
      </c>
      <c r="C56" s="124">
        <v>8.5399999999999991</v>
      </c>
      <c r="D56" s="158" t="s">
        <v>74</v>
      </c>
      <c r="E56" s="159" t="s">
        <v>74</v>
      </c>
    </row>
    <row r="57" spans="1:7" s="215" customFormat="1" x14ac:dyDescent="0.2">
      <c r="A57" s="238">
        <v>2011</v>
      </c>
      <c r="B57" s="125">
        <v>8.8000000000000007</v>
      </c>
      <c r="C57" s="124">
        <v>8.86</v>
      </c>
      <c r="D57" s="158" t="s">
        <v>74</v>
      </c>
      <c r="E57" s="158" t="s">
        <v>74</v>
      </c>
    </row>
    <row r="58" spans="1:7" s="215" customFormat="1" x14ac:dyDescent="0.2">
      <c r="A58" s="238">
        <v>2012</v>
      </c>
      <c r="B58" s="125">
        <v>8.06</v>
      </c>
      <c r="C58" s="124">
        <v>7.98</v>
      </c>
      <c r="D58" s="158" t="s">
        <v>74</v>
      </c>
      <c r="E58" s="158" t="s">
        <v>74</v>
      </c>
    </row>
    <row r="59" spans="1:7" s="215" customFormat="1" x14ac:dyDescent="0.2">
      <c r="A59" s="238">
        <v>2013</v>
      </c>
      <c r="B59" s="125">
        <v>8.23</v>
      </c>
      <c r="C59" s="124">
        <v>8.1300000000000008</v>
      </c>
      <c r="D59" s="158" t="s">
        <v>74</v>
      </c>
      <c r="E59" s="158" t="s">
        <v>74</v>
      </c>
    </row>
    <row r="60" spans="1:7" s="215" customFormat="1" x14ac:dyDescent="0.2">
      <c r="A60" s="266">
        <v>2014</v>
      </c>
      <c r="B60" s="125">
        <v>9.11</v>
      </c>
      <c r="C60" s="124">
        <v>8.77</v>
      </c>
      <c r="D60" s="158" t="s">
        <v>74</v>
      </c>
      <c r="E60" s="268" t="s">
        <v>74</v>
      </c>
    </row>
    <row r="61" spans="1:7" s="215" customFormat="1" x14ac:dyDescent="0.2">
      <c r="A61" s="277">
        <v>2015</v>
      </c>
      <c r="B61" s="125">
        <v>8.26</v>
      </c>
      <c r="C61" s="124">
        <v>8.1300000000000008</v>
      </c>
      <c r="D61" s="281" t="s">
        <v>74</v>
      </c>
      <c r="E61" s="268" t="s">
        <v>74</v>
      </c>
    </row>
    <row r="62" spans="1:7" s="215" customFormat="1" x14ac:dyDescent="0.2">
      <c r="A62" s="238">
        <v>2016</v>
      </c>
      <c r="B62" s="125">
        <v>7.26</v>
      </c>
      <c r="C62" s="124">
        <v>7.09</v>
      </c>
      <c r="D62" s="281" t="s">
        <v>74</v>
      </c>
      <c r="E62" s="281" t="s">
        <v>74</v>
      </c>
    </row>
    <row r="63" spans="1:7" s="215" customFormat="1" x14ac:dyDescent="0.2">
      <c r="A63" s="291">
        <v>2017</v>
      </c>
      <c r="B63" s="125">
        <v>7.62</v>
      </c>
      <c r="C63" s="124">
        <v>7.42</v>
      </c>
      <c r="D63" s="281" t="s">
        <v>74</v>
      </c>
      <c r="E63" s="281" t="s">
        <v>74</v>
      </c>
    </row>
    <row r="64" spans="1:7" s="215" customFormat="1" x14ac:dyDescent="0.2">
      <c r="A64" s="297">
        <v>2018</v>
      </c>
      <c r="B64" s="125">
        <v>7.32</v>
      </c>
      <c r="C64" s="124">
        <v>7.09</v>
      </c>
      <c r="D64" s="281" t="s">
        <v>74</v>
      </c>
      <c r="E64" s="281" t="s">
        <v>74</v>
      </c>
    </row>
    <row r="65" spans="1:6" s="215" customFormat="1" x14ac:dyDescent="0.2">
      <c r="A65" s="288">
        <v>2019</v>
      </c>
      <c r="B65" s="126">
        <v>7.09</v>
      </c>
      <c r="C65" s="126">
        <v>6.89</v>
      </c>
      <c r="D65" s="269" t="s">
        <v>74</v>
      </c>
      <c r="E65" s="269" t="s">
        <v>74</v>
      </c>
    </row>
    <row r="66" spans="1:6" s="16" customFormat="1" ht="8.25" customHeight="1" x14ac:dyDescent="0.2">
      <c r="A66" s="21"/>
      <c r="B66" s="21" t="s">
        <v>7</v>
      </c>
      <c r="C66" s="22"/>
      <c r="D66" s="22" t="s">
        <v>7</v>
      </c>
      <c r="E66" s="22"/>
    </row>
    <row r="67" spans="1:6" s="215" customFormat="1" ht="18" customHeight="1" x14ac:dyDescent="0.2">
      <c r="A67" s="360" t="s">
        <v>206</v>
      </c>
      <c r="B67" s="360"/>
      <c r="C67" s="360"/>
      <c r="D67" s="360"/>
      <c r="E67" s="360"/>
      <c r="F67" s="360"/>
    </row>
    <row r="68" spans="1:6" s="215" customFormat="1" ht="18" customHeight="1" x14ac:dyDescent="0.2">
      <c r="A68" s="360"/>
      <c r="B68" s="360"/>
      <c r="C68" s="360"/>
      <c r="D68" s="360"/>
      <c r="E68" s="360"/>
      <c r="F68" s="360"/>
    </row>
    <row r="69" spans="1:6" s="215" customFormat="1" ht="8.25" customHeight="1" x14ac:dyDescent="0.2">
      <c r="A69" s="21"/>
      <c r="B69" s="21"/>
      <c r="C69" s="22"/>
      <c r="D69" s="22"/>
      <c r="E69" s="22"/>
    </row>
    <row r="70" spans="1:6" s="215" customFormat="1" x14ac:dyDescent="0.2">
      <c r="A70" s="359" t="s">
        <v>207</v>
      </c>
      <c r="B70" s="359"/>
      <c r="C70" s="359"/>
      <c r="D70" s="359"/>
      <c r="E70" s="359"/>
      <c r="F70" s="359"/>
    </row>
    <row r="71" spans="1:6" s="215" customFormat="1" x14ac:dyDescent="0.2">
      <c r="A71" s="359"/>
      <c r="B71" s="359"/>
      <c r="C71" s="359"/>
      <c r="D71" s="359"/>
      <c r="E71" s="359"/>
      <c r="F71" s="359"/>
    </row>
    <row r="72" spans="1:6" s="16" customFormat="1" ht="14.25" customHeight="1" x14ac:dyDescent="0.2">
      <c r="A72" s="358" t="s">
        <v>140</v>
      </c>
      <c r="B72" s="358"/>
      <c r="C72" s="358"/>
      <c r="D72" s="358"/>
      <c r="E72" s="358"/>
      <c r="F72" s="358"/>
    </row>
    <row r="73" spans="1:6" s="16" customFormat="1" ht="36.6" customHeight="1" x14ac:dyDescent="0.2">
      <c r="A73" s="358"/>
      <c r="B73" s="358"/>
      <c r="C73" s="358"/>
      <c r="D73" s="358"/>
      <c r="E73" s="358"/>
      <c r="F73" s="358"/>
    </row>
    <row r="74" spans="1:6" s="16" customFormat="1" ht="52.5" customHeight="1" x14ac:dyDescent="0.2">
      <c r="A74" s="357" t="s">
        <v>142</v>
      </c>
      <c r="B74" s="353"/>
      <c r="C74" s="353"/>
      <c r="D74" s="353"/>
      <c r="E74" s="353"/>
      <c r="F74" s="353"/>
    </row>
    <row r="75" spans="1:6" s="16" customFormat="1" ht="5.45" customHeight="1" x14ac:dyDescent="0.2">
      <c r="A75" s="23"/>
      <c r="B75" s="23"/>
      <c r="C75" s="23"/>
      <c r="D75" s="23"/>
      <c r="E75" s="23"/>
      <c r="F75" s="132"/>
    </row>
    <row r="76" spans="1:6" s="16" customFormat="1" ht="50.25" customHeight="1" x14ac:dyDescent="0.2">
      <c r="A76" s="352" t="s">
        <v>170</v>
      </c>
      <c r="B76" s="353"/>
      <c r="C76" s="353"/>
      <c r="D76" s="353"/>
      <c r="E76" s="353"/>
      <c r="F76" s="353"/>
    </row>
    <row r="77" spans="1:6" ht="15.95" customHeight="1" x14ac:dyDescent="0.2">
      <c r="A77" s="24" t="s">
        <v>9</v>
      </c>
      <c r="B77" s="24"/>
      <c r="C77" s="24"/>
      <c r="D77" s="24"/>
      <c r="E77" s="24"/>
    </row>
    <row r="78" spans="1:6" x14ac:dyDescent="0.2">
      <c r="A78" s="24"/>
      <c r="B78" s="24"/>
      <c r="C78" s="24"/>
      <c r="D78" s="24"/>
      <c r="E78" s="24"/>
    </row>
    <row r="79" spans="1:6" x14ac:dyDescent="0.2">
      <c r="A79" s="24" t="s">
        <v>10</v>
      </c>
      <c r="B79" s="24"/>
      <c r="C79" s="24"/>
      <c r="D79" s="24"/>
      <c r="E79" s="24"/>
    </row>
    <row r="80" spans="1:6" x14ac:dyDescent="0.2">
      <c r="A80" s="24"/>
    </row>
    <row r="81" spans="2:5" x14ac:dyDescent="0.2">
      <c r="B81" s="24"/>
      <c r="C81" s="24"/>
      <c r="D81" s="24"/>
      <c r="E81" s="24"/>
    </row>
  </sheetData>
  <mergeCells count="7">
    <mergeCell ref="A1:E2"/>
    <mergeCell ref="A76:F76"/>
    <mergeCell ref="B3:E3"/>
    <mergeCell ref="A74:F74"/>
    <mergeCell ref="A72:F73"/>
    <mergeCell ref="A70:F71"/>
    <mergeCell ref="A67:F68"/>
  </mergeCells>
  <phoneticPr fontId="0" type="noConversion"/>
  <pageMargins left="1" right="0.5" top="0.75" bottom="0.75" header="0.5" footer="0.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8"/>
  <sheetViews>
    <sheetView topLeftCell="A10" workbookViewId="0">
      <selection sqref="A1:J1"/>
    </sheetView>
  </sheetViews>
  <sheetFormatPr defaultColWidth="7.85546875" defaultRowHeight="12.75" x14ac:dyDescent="0.2"/>
  <cols>
    <col min="1" max="2" width="10.28515625" style="20" customWidth="1"/>
    <col min="3" max="3" width="13.28515625" style="20" customWidth="1"/>
    <col min="4" max="5" width="11.85546875" style="20" customWidth="1"/>
    <col min="6" max="6" width="12.7109375" style="20" customWidth="1"/>
    <col min="7" max="8" width="11.85546875" style="55" customWidth="1"/>
    <col min="9" max="9" width="12.7109375" style="20" customWidth="1"/>
    <col min="10" max="10" width="10.140625" style="20" customWidth="1"/>
    <col min="11" max="16384" width="7.85546875" style="20"/>
  </cols>
  <sheetData>
    <row r="1" spans="1:10" s="138" customFormat="1" ht="45.75" customHeight="1" x14ac:dyDescent="0.2">
      <c r="A1" s="363" t="s">
        <v>171</v>
      </c>
      <c r="B1" s="364"/>
      <c r="C1" s="365"/>
      <c r="D1" s="365"/>
      <c r="E1" s="365"/>
      <c r="F1" s="365"/>
      <c r="G1" s="365"/>
      <c r="H1" s="365"/>
      <c r="I1" s="365"/>
      <c r="J1" s="366"/>
    </row>
    <row r="2" spans="1:10" s="16" customFormat="1" ht="6.75" customHeight="1" x14ac:dyDescent="0.2">
      <c r="A2" s="116"/>
      <c r="B2" s="117"/>
      <c r="C2" s="190"/>
      <c r="D2" s="191"/>
      <c r="E2" s="117"/>
      <c r="F2" s="190"/>
      <c r="G2" s="195"/>
      <c r="H2" s="203"/>
      <c r="I2" s="25"/>
      <c r="J2" s="99"/>
    </row>
    <row r="3" spans="1:10" s="16" customFormat="1" ht="14.25" customHeight="1" x14ac:dyDescent="0.2">
      <c r="A3" s="116"/>
      <c r="B3" s="206"/>
      <c r="C3" s="207" t="s">
        <v>102</v>
      </c>
      <c r="D3" s="208"/>
      <c r="E3" s="209"/>
      <c r="F3" s="222" t="s">
        <v>4</v>
      </c>
      <c r="G3" s="211"/>
      <c r="H3" s="210"/>
      <c r="I3" s="207" t="s">
        <v>96</v>
      </c>
      <c r="J3" s="208"/>
    </row>
    <row r="4" spans="1:10" s="16" customFormat="1" ht="12.75" customHeight="1" x14ac:dyDescent="0.2">
      <c r="A4" s="116"/>
      <c r="B4" s="187" t="s">
        <v>18</v>
      </c>
      <c r="C4" s="26" t="s">
        <v>11</v>
      </c>
      <c r="D4" s="27" t="s">
        <v>11</v>
      </c>
      <c r="E4" s="187" t="s">
        <v>18</v>
      </c>
      <c r="F4" s="26" t="s">
        <v>11</v>
      </c>
      <c r="G4" s="196" t="s">
        <v>11</v>
      </c>
      <c r="H4" s="187" t="s">
        <v>18</v>
      </c>
      <c r="I4" s="26" t="s">
        <v>11</v>
      </c>
      <c r="J4" s="27"/>
    </row>
    <row r="5" spans="1:10" s="16" customFormat="1" ht="12.75" customHeight="1" x14ac:dyDescent="0.2">
      <c r="A5" s="116"/>
      <c r="B5" s="193" t="s">
        <v>93</v>
      </c>
      <c r="C5" s="26" t="s">
        <v>5</v>
      </c>
      <c r="D5" s="27" t="s">
        <v>12</v>
      </c>
      <c r="E5" s="193" t="s">
        <v>93</v>
      </c>
      <c r="F5" s="26" t="s">
        <v>5</v>
      </c>
      <c r="G5" s="196" t="s">
        <v>12</v>
      </c>
      <c r="H5" s="193" t="s">
        <v>93</v>
      </c>
      <c r="I5" s="26" t="s">
        <v>5</v>
      </c>
      <c r="J5" s="27" t="s">
        <v>12</v>
      </c>
    </row>
    <row r="6" spans="1:10" s="16" customFormat="1" ht="12.75" customHeight="1" x14ac:dyDescent="0.2">
      <c r="A6" s="187" t="s">
        <v>2</v>
      </c>
      <c r="B6" s="187" t="s">
        <v>95</v>
      </c>
      <c r="C6" s="26" t="s">
        <v>13</v>
      </c>
      <c r="D6" s="27" t="s">
        <v>14</v>
      </c>
      <c r="E6" s="187" t="s">
        <v>95</v>
      </c>
      <c r="F6" s="26" t="s">
        <v>13</v>
      </c>
      <c r="G6" s="196" t="s">
        <v>14</v>
      </c>
      <c r="H6" s="187" t="s">
        <v>95</v>
      </c>
      <c r="I6" s="28" t="s">
        <v>13</v>
      </c>
      <c r="J6" s="100" t="s">
        <v>14</v>
      </c>
    </row>
    <row r="7" spans="1:10" s="16" customFormat="1" ht="12.75" customHeight="1" x14ac:dyDescent="0.2">
      <c r="A7" s="188"/>
      <c r="B7" s="187" t="s">
        <v>94</v>
      </c>
      <c r="C7" s="17"/>
      <c r="D7" s="101" t="s">
        <v>15</v>
      </c>
      <c r="E7" s="199" t="s">
        <v>94</v>
      </c>
      <c r="F7" s="17"/>
      <c r="G7" s="197" t="s">
        <v>15</v>
      </c>
      <c r="H7" s="199" t="s">
        <v>100</v>
      </c>
      <c r="I7" s="29"/>
      <c r="J7" s="101" t="s">
        <v>15</v>
      </c>
    </row>
    <row r="8" spans="1:10" s="16" customFormat="1" ht="6" customHeight="1" x14ac:dyDescent="0.2">
      <c r="A8" s="189"/>
      <c r="B8" s="194"/>
      <c r="C8" s="26"/>
      <c r="D8" s="27"/>
      <c r="E8" s="187"/>
      <c r="F8" s="26"/>
      <c r="G8" s="196"/>
      <c r="H8" s="204"/>
      <c r="I8" s="28"/>
      <c r="J8" s="27"/>
    </row>
    <row r="9" spans="1:10" s="16" customFormat="1" ht="14.1" customHeight="1" x14ac:dyDescent="0.2">
      <c r="A9" s="75">
        <v>1980</v>
      </c>
      <c r="B9" s="205" t="s">
        <v>74</v>
      </c>
      <c r="C9" s="30">
        <v>117</v>
      </c>
      <c r="D9" s="192">
        <v>356</v>
      </c>
      <c r="E9" s="205" t="s">
        <v>74</v>
      </c>
      <c r="F9" s="31">
        <v>670</v>
      </c>
      <c r="G9" s="192">
        <v>2089</v>
      </c>
      <c r="H9" s="205" t="s">
        <v>74</v>
      </c>
      <c r="I9" s="32">
        <v>32841</v>
      </c>
      <c r="J9" s="183">
        <v>103218</v>
      </c>
    </row>
    <row r="10" spans="1:10" s="16" customFormat="1" ht="14.1" customHeight="1" x14ac:dyDescent="0.2">
      <c r="A10" s="75">
        <v>1981</v>
      </c>
      <c r="B10" s="205" t="s">
        <v>74</v>
      </c>
      <c r="C10" s="30">
        <v>104</v>
      </c>
      <c r="D10" s="192">
        <v>389</v>
      </c>
      <c r="E10" s="205" t="s">
        <v>74</v>
      </c>
      <c r="F10" s="30">
        <v>610</v>
      </c>
      <c r="G10" s="192">
        <v>2523</v>
      </c>
      <c r="H10" s="205" t="s">
        <v>74</v>
      </c>
      <c r="I10" s="32">
        <v>31364</v>
      </c>
      <c r="J10" s="184">
        <v>133551</v>
      </c>
    </row>
    <row r="11" spans="1:10" s="16" customFormat="1" ht="14.1" customHeight="1" x14ac:dyDescent="0.2">
      <c r="A11" s="75">
        <v>1982</v>
      </c>
      <c r="B11" s="205" t="s">
        <v>74</v>
      </c>
      <c r="C11" s="30">
        <v>121</v>
      </c>
      <c r="D11" s="192">
        <v>538</v>
      </c>
      <c r="E11" s="205" t="s">
        <v>74</v>
      </c>
      <c r="F11" s="30">
        <v>780</v>
      </c>
      <c r="G11" s="192">
        <v>3800</v>
      </c>
      <c r="H11" s="205" t="s">
        <v>74</v>
      </c>
      <c r="I11" s="32">
        <v>24013</v>
      </c>
      <c r="J11" s="184">
        <v>131770</v>
      </c>
    </row>
    <row r="12" spans="1:10" s="16" customFormat="1" ht="14.1" customHeight="1" x14ac:dyDescent="0.2">
      <c r="A12" s="75">
        <v>1983</v>
      </c>
      <c r="B12" s="205" t="s">
        <v>74</v>
      </c>
      <c r="C12" s="30">
        <v>102</v>
      </c>
      <c r="D12" s="192">
        <v>470</v>
      </c>
      <c r="E12" s="205" t="s">
        <v>74</v>
      </c>
      <c r="F12" s="30">
        <v>651</v>
      </c>
      <c r="G12" s="192">
        <v>3298</v>
      </c>
      <c r="H12" s="205" t="s">
        <v>74</v>
      </c>
      <c r="I12" s="32">
        <v>25048</v>
      </c>
      <c r="J12" s="184">
        <v>99956</v>
      </c>
    </row>
    <row r="13" spans="1:10" s="16" customFormat="1" ht="14.1" customHeight="1" x14ac:dyDescent="0.2">
      <c r="A13" s="75">
        <v>1984</v>
      </c>
      <c r="B13" s="205" t="s">
        <v>74</v>
      </c>
      <c r="C13" s="30">
        <v>110</v>
      </c>
      <c r="D13" s="192">
        <v>534</v>
      </c>
      <c r="E13" s="205" t="s">
        <v>74</v>
      </c>
      <c r="F13" s="30">
        <v>679</v>
      </c>
      <c r="G13" s="192">
        <v>3558</v>
      </c>
      <c r="H13" s="205" t="s">
        <v>74</v>
      </c>
      <c r="I13" s="32">
        <v>21013</v>
      </c>
      <c r="J13" s="184">
        <v>108703</v>
      </c>
    </row>
    <row r="14" spans="1:10" s="16" customFormat="1" ht="14.1" customHeight="1" x14ac:dyDescent="0.2">
      <c r="A14" s="75">
        <v>1985</v>
      </c>
      <c r="B14" s="205" t="s">
        <v>74</v>
      </c>
      <c r="C14" s="30">
        <v>115</v>
      </c>
      <c r="D14" s="192">
        <v>555</v>
      </c>
      <c r="E14" s="205" t="s">
        <v>74</v>
      </c>
      <c r="F14" s="30">
        <v>706</v>
      </c>
      <c r="G14" s="192">
        <v>3595</v>
      </c>
      <c r="H14" s="205" t="s">
        <v>74</v>
      </c>
      <c r="I14" s="32">
        <v>17908</v>
      </c>
      <c r="J14" s="184">
        <v>84267</v>
      </c>
    </row>
    <row r="15" spans="1:10" s="16" customFormat="1" ht="14.1" customHeight="1" x14ac:dyDescent="0.2">
      <c r="A15" s="75">
        <v>1986</v>
      </c>
      <c r="B15" s="205" t="s">
        <v>74</v>
      </c>
      <c r="C15" s="30">
        <v>100</v>
      </c>
      <c r="D15" s="192">
        <v>445</v>
      </c>
      <c r="E15" s="205" t="s">
        <v>74</v>
      </c>
      <c r="F15" s="30">
        <v>597</v>
      </c>
      <c r="G15" s="192">
        <v>2672</v>
      </c>
      <c r="H15" s="205" t="s">
        <v>74</v>
      </c>
      <c r="I15" s="32">
        <v>16869</v>
      </c>
      <c r="J15" s="184">
        <v>66006</v>
      </c>
    </row>
    <row r="16" spans="1:10" s="16" customFormat="1" ht="14.1" customHeight="1" x14ac:dyDescent="0.2">
      <c r="A16" s="75">
        <v>1987</v>
      </c>
      <c r="B16" s="9">
        <v>167883</v>
      </c>
      <c r="C16" s="30">
        <v>91</v>
      </c>
      <c r="D16" s="192">
        <v>403.45472739943892</v>
      </c>
      <c r="E16" s="9">
        <v>21382</v>
      </c>
      <c r="F16" s="30">
        <v>514</v>
      </c>
      <c r="G16" s="192">
        <v>2231</v>
      </c>
      <c r="H16" s="32">
        <v>435</v>
      </c>
      <c r="I16" s="32">
        <v>18072</v>
      </c>
      <c r="J16" s="185">
        <v>61806</v>
      </c>
    </row>
    <row r="17" spans="1:10" s="16" customFormat="1" ht="14.1" customHeight="1" x14ac:dyDescent="0.2">
      <c r="A17" s="75">
        <v>1988</v>
      </c>
      <c r="B17" s="9">
        <v>171785</v>
      </c>
      <c r="C17" s="30">
        <v>98</v>
      </c>
      <c r="D17" s="192">
        <v>423.0287859824781</v>
      </c>
      <c r="E17" s="9">
        <v>22246</v>
      </c>
      <c r="F17" s="30">
        <v>541</v>
      </c>
      <c r="G17" s="192">
        <v>2329</v>
      </c>
      <c r="H17" s="32">
        <v>435</v>
      </c>
      <c r="I17" s="32">
        <v>19219</v>
      </c>
      <c r="J17" s="185">
        <v>59195</v>
      </c>
    </row>
    <row r="18" spans="1:10" s="16" customFormat="1" ht="14.1" customHeight="1" x14ac:dyDescent="0.2">
      <c r="A18" s="75">
        <v>1989</v>
      </c>
      <c r="B18" s="9">
        <v>171156</v>
      </c>
      <c r="C18" s="30">
        <v>106</v>
      </c>
      <c r="D18" s="192">
        <v>464.55952464418425</v>
      </c>
      <c r="E18" s="9">
        <v>22219</v>
      </c>
      <c r="F18" s="30">
        <v>591</v>
      </c>
      <c r="G18" s="192">
        <v>2579</v>
      </c>
      <c r="H18" s="32">
        <v>428</v>
      </c>
      <c r="I18" s="32">
        <v>23138</v>
      </c>
      <c r="J18" s="185">
        <v>68951</v>
      </c>
    </row>
    <row r="19" spans="1:10" s="16" customFormat="1" ht="14.1" customHeight="1" x14ac:dyDescent="0.2">
      <c r="A19" s="75">
        <v>1990</v>
      </c>
      <c r="B19" s="9">
        <v>174384</v>
      </c>
      <c r="C19" s="30">
        <v>97</v>
      </c>
      <c r="D19" s="192">
        <v>443.51259289843102</v>
      </c>
      <c r="E19" s="9">
        <v>23331</v>
      </c>
      <c r="F19" s="30">
        <v>521</v>
      </c>
      <c r="G19" s="192">
        <v>2419</v>
      </c>
      <c r="H19" s="32">
        <v>457</v>
      </c>
      <c r="I19" s="32">
        <v>20622</v>
      </c>
      <c r="J19" s="185">
        <v>67434</v>
      </c>
    </row>
    <row r="20" spans="1:10" s="16" customFormat="1" ht="14.1" customHeight="1" x14ac:dyDescent="0.2">
      <c r="A20" s="75">
        <v>1991</v>
      </c>
      <c r="B20" s="9">
        <v>177726</v>
      </c>
      <c r="C20" s="30">
        <v>104</v>
      </c>
      <c r="D20" s="192">
        <v>468.28691356357535</v>
      </c>
      <c r="E20" s="9">
        <v>23185</v>
      </c>
      <c r="F20" s="30">
        <v>554</v>
      </c>
      <c r="G20" s="192">
        <v>2411</v>
      </c>
      <c r="H20" s="32">
        <v>452</v>
      </c>
      <c r="I20" s="32">
        <v>21842</v>
      </c>
      <c r="J20" s="185">
        <v>70331</v>
      </c>
    </row>
    <row r="21" spans="1:10" s="16" customFormat="1" ht="14.1" customHeight="1" x14ac:dyDescent="0.2">
      <c r="A21" s="75">
        <v>1992</v>
      </c>
      <c r="B21" s="9">
        <v>182641</v>
      </c>
      <c r="C21" s="36">
        <v>91</v>
      </c>
      <c r="D21" s="192">
        <v>438.18419741460019</v>
      </c>
      <c r="E21" s="9">
        <v>23610</v>
      </c>
      <c r="F21" s="30">
        <v>490</v>
      </c>
      <c r="G21" s="198">
        <v>2185</v>
      </c>
      <c r="H21" s="32">
        <v>459</v>
      </c>
      <c r="I21" s="32">
        <v>26618.736383442265</v>
      </c>
      <c r="J21" s="160" t="s">
        <v>74</v>
      </c>
    </row>
    <row r="22" spans="1:10" s="16" customFormat="1" ht="14.1" customHeight="1" x14ac:dyDescent="0.2">
      <c r="A22" s="75">
        <v>1993</v>
      </c>
      <c r="B22" s="9">
        <v>188879</v>
      </c>
      <c r="C22" s="30">
        <v>108</v>
      </c>
      <c r="D22" s="192">
        <v>530.34588281386493</v>
      </c>
      <c r="E22" s="9">
        <v>24373</v>
      </c>
      <c r="F22" s="38">
        <v>569</v>
      </c>
      <c r="G22" s="198">
        <f>F22*'Table NG3'!C39</f>
        <v>2657.23</v>
      </c>
      <c r="H22" s="32">
        <v>462</v>
      </c>
      <c r="I22" s="32">
        <v>27467.532467532466</v>
      </c>
      <c r="J22" s="160" t="s">
        <v>74</v>
      </c>
    </row>
    <row r="23" spans="1:10" s="16" customFormat="1" ht="14.1" customHeight="1" x14ac:dyDescent="0.2">
      <c r="A23" s="75">
        <v>1994</v>
      </c>
      <c r="B23" s="9">
        <v>194357</v>
      </c>
      <c r="C23" s="30">
        <v>96</v>
      </c>
      <c r="D23" s="192">
        <v>503.57959836795175</v>
      </c>
      <c r="E23" s="9">
        <v>25349</v>
      </c>
      <c r="F23" s="38">
        <v>512</v>
      </c>
      <c r="G23" s="198">
        <f>F23*'Table NG3'!C40</f>
        <v>2513.92</v>
      </c>
      <c r="H23" s="32">
        <v>453</v>
      </c>
      <c r="I23" s="32">
        <v>30772.626931567327</v>
      </c>
      <c r="J23" s="160" t="s">
        <v>74</v>
      </c>
    </row>
    <row r="24" spans="1:10" s="16" customFormat="1" ht="14.1" customHeight="1" x14ac:dyDescent="0.2">
      <c r="A24" s="75">
        <v>1995</v>
      </c>
      <c r="B24" s="9">
        <v>203435</v>
      </c>
      <c r="C24" s="30">
        <v>97</v>
      </c>
      <c r="D24" s="192">
        <v>497.19074888785116</v>
      </c>
      <c r="E24" s="9">
        <v>26329</v>
      </c>
      <c r="F24" s="38">
        <v>512</v>
      </c>
      <c r="G24" s="198">
        <f>F24*'Table NG3'!C41</f>
        <v>2519.04</v>
      </c>
      <c r="H24" s="32">
        <v>463</v>
      </c>
      <c r="I24" s="32">
        <v>39168.466522678187</v>
      </c>
      <c r="J24" s="160" t="s">
        <v>74</v>
      </c>
    </row>
    <row r="25" spans="1:10" s="16" customFormat="1" ht="14.1" customHeight="1" x14ac:dyDescent="0.2">
      <c r="A25" s="75">
        <v>1996</v>
      </c>
      <c r="B25" s="9">
        <v>205199</v>
      </c>
      <c r="C25" s="30">
        <v>108</v>
      </c>
      <c r="D25" s="192">
        <v>525.19992787489218</v>
      </c>
      <c r="E25" s="9">
        <v>26374</v>
      </c>
      <c r="F25" s="38">
        <v>562</v>
      </c>
      <c r="G25" s="198">
        <f>F25*'Table NG3'!C42</f>
        <v>2607.6799999999998</v>
      </c>
      <c r="H25" s="32">
        <v>466</v>
      </c>
      <c r="I25" s="32">
        <v>38847.639484978543</v>
      </c>
      <c r="J25" s="160" t="s">
        <v>74</v>
      </c>
    </row>
    <row r="26" spans="1:10" s="16" customFormat="1" ht="14.1" customHeight="1" x14ac:dyDescent="0.2">
      <c r="A26" s="75">
        <v>1997</v>
      </c>
      <c r="B26" s="9">
        <v>209806</v>
      </c>
      <c r="C26" s="30">
        <v>100</v>
      </c>
      <c r="D26" s="192">
        <v>505.51509489719075</v>
      </c>
      <c r="E26" s="9">
        <v>27457</v>
      </c>
      <c r="F26" s="38">
        <v>507</v>
      </c>
      <c r="G26" s="198">
        <f>F26*'Table NG3'!C43</f>
        <v>2448.81</v>
      </c>
      <c r="H26" s="32">
        <v>462</v>
      </c>
      <c r="I26" s="32">
        <v>40619.047619047618</v>
      </c>
      <c r="J26" s="160" t="s">
        <v>74</v>
      </c>
    </row>
    <row r="27" spans="1:10" s="16" customFormat="1" ht="14.1" customHeight="1" x14ac:dyDescent="0.2">
      <c r="A27" s="75">
        <v>1998</v>
      </c>
      <c r="B27" s="9">
        <v>218851</v>
      </c>
      <c r="C27" s="30">
        <v>88</v>
      </c>
      <c r="D27" s="192">
        <v>459.91565037399874</v>
      </c>
      <c r="E27" s="9">
        <v>28065</v>
      </c>
      <c r="F27" s="38">
        <v>462</v>
      </c>
      <c r="G27" s="198">
        <f>F27*'Table NG3'!C44</f>
        <v>2370.06</v>
      </c>
      <c r="H27" s="32">
        <v>454</v>
      </c>
      <c r="I27" s="32">
        <v>47171.806167400879</v>
      </c>
      <c r="J27" s="160" t="s">
        <v>74</v>
      </c>
    </row>
    <row r="28" spans="1:10" s="39" customFormat="1" ht="14.25" customHeight="1" x14ac:dyDescent="0.2">
      <c r="A28" s="75">
        <v>1999</v>
      </c>
      <c r="B28" s="9">
        <v>222114</v>
      </c>
      <c r="C28" s="182">
        <v>89</v>
      </c>
      <c r="D28" s="192">
        <v>457.09932737243037</v>
      </c>
      <c r="E28" s="9">
        <v>28424</v>
      </c>
      <c r="F28" s="38">
        <v>425</v>
      </c>
      <c r="G28" s="198">
        <f>F28*'Table NG3'!C45</f>
        <v>2180.25</v>
      </c>
      <c r="H28" s="32">
        <v>397</v>
      </c>
      <c r="I28" s="32">
        <v>58025.188916876577</v>
      </c>
      <c r="J28" s="160" t="s">
        <v>74</v>
      </c>
    </row>
    <row r="29" spans="1:10" s="39" customFormat="1" ht="14.25" customHeight="1" x14ac:dyDescent="0.2">
      <c r="A29" s="75">
        <v>2000</v>
      </c>
      <c r="B29" s="9">
        <v>224784</v>
      </c>
      <c r="C29" s="182">
        <v>89</v>
      </c>
      <c r="D29" s="192">
        <v>539.62684176809739</v>
      </c>
      <c r="E29" s="9">
        <v>29215</v>
      </c>
      <c r="F29" s="38">
        <v>463</v>
      </c>
      <c r="G29" s="198">
        <f>F29*'Table NG3'!C46</f>
        <v>2731.7000000000003</v>
      </c>
      <c r="H29" s="32">
        <v>71</v>
      </c>
      <c r="I29" s="32">
        <v>335788.73239436618</v>
      </c>
      <c r="J29" s="160" t="s">
        <v>74</v>
      </c>
    </row>
    <row r="30" spans="1:10" s="39" customFormat="1" ht="14.25" customHeight="1" x14ac:dyDescent="0.2">
      <c r="A30" s="75">
        <v>2001</v>
      </c>
      <c r="B30" s="9">
        <v>226171</v>
      </c>
      <c r="C30" s="182">
        <v>89</v>
      </c>
      <c r="D30" s="192">
        <v>646.71076309518014</v>
      </c>
      <c r="E30" s="9">
        <v>29429</v>
      </c>
      <c r="F30" s="38">
        <v>450</v>
      </c>
      <c r="G30" s="198">
        <f>F30*'Table NG3'!C47</f>
        <v>3307.5</v>
      </c>
      <c r="H30" s="32">
        <v>73</v>
      </c>
      <c r="I30" s="32">
        <v>286616.43835616438</v>
      </c>
      <c r="J30" s="160" t="s">
        <v>74</v>
      </c>
    </row>
    <row r="31" spans="1:10" s="39" customFormat="1" ht="14.25" customHeight="1" x14ac:dyDescent="0.2">
      <c r="A31" s="75">
        <v>2002</v>
      </c>
      <c r="B31" s="9">
        <v>229015</v>
      </c>
      <c r="C31" s="182">
        <v>95</v>
      </c>
      <c r="D31" s="192">
        <v>502.42560530969587</v>
      </c>
      <c r="E31" s="9">
        <v>30250</v>
      </c>
      <c r="F31" s="38">
        <v>486</v>
      </c>
      <c r="G31" s="198">
        <f>F31*'Table NG3'!C48</f>
        <v>2609.8200000000002</v>
      </c>
      <c r="H31" s="32">
        <v>439</v>
      </c>
      <c r="I31" s="32">
        <v>49810.933940774485</v>
      </c>
      <c r="J31" s="160" t="s">
        <v>74</v>
      </c>
    </row>
    <row r="32" spans="1:10" s="39" customFormat="1" ht="14.25" customHeight="1" x14ac:dyDescent="0.2">
      <c r="A32" s="75">
        <v>2003</v>
      </c>
      <c r="B32" s="9">
        <v>232839</v>
      </c>
      <c r="C32" s="182">
        <v>88</v>
      </c>
      <c r="D32" s="192">
        <v>621.40311545746204</v>
      </c>
      <c r="E32" s="9">
        <v>30814</v>
      </c>
      <c r="F32" s="38">
        <v>491</v>
      </c>
      <c r="G32" s="198">
        <f>F32*'Table NG3'!C49</f>
        <v>3476.28</v>
      </c>
      <c r="H32" s="32">
        <v>412</v>
      </c>
      <c r="I32" s="32">
        <v>49014.563106796115</v>
      </c>
      <c r="J32" s="160" t="s">
        <v>74</v>
      </c>
    </row>
    <row r="33" spans="1:10" s="39" customFormat="1" ht="14.25" customHeight="1" x14ac:dyDescent="0.2">
      <c r="A33" s="75">
        <v>2004</v>
      </c>
      <c r="B33" s="9">
        <v>236511</v>
      </c>
      <c r="C33" s="182">
        <f>('Table NG2'!B50*1000)/236511</f>
        <v>84.169446664214348</v>
      </c>
      <c r="D33" s="192">
        <v>773.51721484412985</v>
      </c>
      <c r="E33" s="9">
        <v>31357</v>
      </c>
      <c r="F33" s="38">
        <v>428</v>
      </c>
      <c r="G33" s="198">
        <f>F33*'Table NG3'!C50</f>
        <v>3916.2000000000003</v>
      </c>
      <c r="H33" s="32">
        <v>593</v>
      </c>
      <c r="I33" s="32">
        <v>34539.629005059025</v>
      </c>
      <c r="J33" s="160" t="s">
        <v>74</v>
      </c>
    </row>
    <row r="34" spans="1:10" s="39" customFormat="1" ht="14.25" customHeight="1" x14ac:dyDescent="0.2">
      <c r="A34" s="75">
        <v>2005</v>
      </c>
      <c r="B34" s="9">
        <v>240554</v>
      </c>
      <c r="C34" s="182">
        <f>('Table NG2'!B51*1000)/240554</f>
        <v>82.45134148673479</v>
      </c>
      <c r="D34" s="192">
        <v>882.22935390806219</v>
      </c>
      <c r="E34" s="9">
        <v>31304</v>
      </c>
      <c r="F34" s="38">
        <v>420</v>
      </c>
      <c r="G34" s="198">
        <f>F34*'Table NG3'!C51</f>
        <v>4502.4000000000005</v>
      </c>
      <c r="H34" s="32">
        <v>716</v>
      </c>
      <c r="I34" s="32">
        <v>30744.41340782123</v>
      </c>
      <c r="J34" s="160" t="s">
        <v>74</v>
      </c>
    </row>
    <row r="35" spans="1:10" s="16" customFormat="1" ht="14.1" customHeight="1" x14ac:dyDescent="0.2">
      <c r="A35" s="186">
        <v>2006</v>
      </c>
      <c r="B35" s="9">
        <v>245883</v>
      </c>
      <c r="C35" s="182">
        <f>('Table NG2'!B52*1000)/245402</f>
        <v>79.253632814728491</v>
      </c>
      <c r="D35" s="192">
        <v>890.65018728419614</v>
      </c>
      <c r="E35" s="9">
        <v>31817</v>
      </c>
      <c r="F35" s="38">
        <v>414</v>
      </c>
      <c r="G35" s="198">
        <f>F35*'Table NG3'!C52</f>
        <v>4603.6799999999994</v>
      </c>
      <c r="H35" s="32">
        <v>711</v>
      </c>
      <c r="I35" s="32">
        <v>38575.246132208158</v>
      </c>
      <c r="J35" s="160" t="s">
        <v>74</v>
      </c>
    </row>
    <row r="36" spans="1:10" s="16" customFormat="1" ht="14.1" customHeight="1" x14ac:dyDescent="0.2">
      <c r="A36" s="186">
        <v>2007</v>
      </c>
      <c r="B36" s="9">
        <v>247035</v>
      </c>
      <c r="C36" s="182">
        <f>('Table NG2'!B53*1000)/245402</f>
        <v>80.366093185874604</v>
      </c>
      <c r="D36" s="192">
        <v>791.16327645880142</v>
      </c>
      <c r="E36" s="9">
        <v>32472</v>
      </c>
      <c r="F36" s="38">
        <v>407</v>
      </c>
      <c r="G36" s="198">
        <f>F36*'Table NG3'!C53</f>
        <v>3972.3199999999997</v>
      </c>
      <c r="H36" s="32">
        <v>693</v>
      </c>
      <c r="I36" s="32">
        <v>38849.927849927852</v>
      </c>
      <c r="J36" s="160" t="s">
        <v>74</v>
      </c>
    </row>
    <row r="37" spans="1:10" s="16" customFormat="1" ht="14.1" customHeight="1" x14ac:dyDescent="0.2">
      <c r="A37" s="186">
        <v>2008</v>
      </c>
      <c r="B37" s="9">
        <v>253122</v>
      </c>
      <c r="C37" s="182">
        <v>85</v>
      </c>
      <c r="D37" s="192">
        <v>982</v>
      </c>
      <c r="E37" s="9">
        <v>33008</v>
      </c>
      <c r="F37" s="38">
        <v>434</v>
      </c>
      <c r="G37" s="198">
        <v>4940</v>
      </c>
      <c r="H37" s="65">
        <v>693</v>
      </c>
      <c r="I37" s="32">
        <v>40116</v>
      </c>
      <c r="J37" s="160" t="s">
        <v>74</v>
      </c>
    </row>
    <row r="38" spans="1:10" s="214" customFormat="1" ht="14.1" customHeight="1" x14ac:dyDescent="0.2">
      <c r="A38" s="66">
        <v>2009</v>
      </c>
      <c r="B38" s="9">
        <v>255472</v>
      </c>
      <c r="C38" s="182">
        <v>85</v>
      </c>
      <c r="D38" s="216">
        <v>809</v>
      </c>
      <c r="E38" s="9">
        <v>33731</v>
      </c>
      <c r="F38" s="38">
        <v>699</v>
      </c>
      <c r="G38" s="198">
        <v>6577</v>
      </c>
      <c r="H38" s="32">
        <v>396</v>
      </c>
      <c r="I38" s="32">
        <v>52059</v>
      </c>
      <c r="J38" s="160" t="s">
        <v>74</v>
      </c>
    </row>
    <row r="39" spans="1:10" s="16" customFormat="1" ht="14.1" customHeight="1" x14ac:dyDescent="0.2">
      <c r="A39" s="66">
        <v>2010</v>
      </c>
      <c r="B39" s="9">
        <v>257322</v>
      </c>
      <c r="C39" s="66">
        <v>81</v>
      </c>
      <c r="D39" s="216">
        <v>701</v>
      </c>
      <c r="E39" s="9">
        <v>34002</v>
      </c>
      <c r="F39" s="66">
        <v>602</v>
      </c>
      <c r="G39" s="198">
        <v>5139</v>
      </c>
      <c r="H39" s="78">
        <v>384</v>
      </c>
      <c r="I39" s="32">
        <v>48121</v>
      </c>
      <c r="J39" s="160" t="s">
        <v>74</v>
      </c>
    </row>
    <row r="40" spans="1:10" s="215" customFormat="1" ht="14.1" customHeight="1" x14ac:dyDescent="0.2">
      <c r="A40" s="186">
        <v>2011</v>
      </c>
      <c r="B40" s="9">
        <v>259046</v>
      </c>
      <c r="C40" s="66">
        <v>84</v>
      </c>
      <c r="D40" s="192">
        <v>738</v>
      </c>
      <c r="E40" s="9">
        <v>34305</v>
      </c>
      <c r="F40" s="66">
        <v>651</v>
      </c>
      <c r="G40" s="198">
        <v>5769</v>
      </c>
      <c r="H40" s="78">
        <v>381</v>
      </c>
      <c r="I40" s="32">
        <v>50882</v>
      </c>
      <c r="J40" s="160" t="s">
        <v>74</v>
      </c>
    </row>
    <row r="41" spans="1:10" s="215" customFormat="1" ht="14.1" customHeight="1" x14ac:dyDescent="0.2">
      <c r="A41" s="186">
        <v>2012</v>
      </c>
      <c r="B41" s="9">
        <v>259957</v>
      </c>
      <c r="C41" s="66">
        <v>73</v>
      </c>
      <c r="D41" s="192">
        <v>591</v>
      </c>
      <c r="E41" s="10">
        <v>34504</v>
      </c>
      <c r="F41" s="66">
        <v>557</v>
      </c>
      <c r="G41" s="198">
        <v>4442</v>
      </c>
      <c r="H41" s="78">
        <v>372</v>
      </c>
      <c r="I41" s="32">
        <v>49245</v>
      </c>
      <c r="J41" s="160" t="s">
        <v>74</v>
      </c>
    </row>
    <row r="42" spans="1:10" s="215" customFormat="1" ht="14.1" customHeight="1" x14ac:dyDescent="0.2">
      <c r="A42" s="186">
        <v>2013</v>
      </c>
      <c r="B42" s="9">
        <v>262122</v>
      </c>
      <c r="C42" s="270">
        <v>80</v>
      </c>
      <c r="D42" s="271">
        <v>655</v>
      </c>
      <c r="E42" s="9">
        <v>34305</v>
      </c>
      <c r="F42" s="36">
        <v>600.73333524306054</v>
      </c>
      <c r="G42" s="221">
        <v>4970</v>
      </c>
      <c r="H42" s="9">
        <v>289</v>
      </c>
      <c r="I42" s="32">
        <v>52021</v>
      </c>
      <c r="J42" s="160" t="s">
        <v>74</v>
      </c>
    </row>
    <row r="43" spans="1:10" s="215" customFormat="1" ht="14.1" customHeight="1" x14ac:dyDescent="0.2">
      <c r="A43" s="66">
        <v>2014</v>
      </c>
      <c r="B43" s="9">
        <v>265849</v>
      </c>
      <c r="C43" s="270">
        <v>78</v>
      </c>
      <c r="D43" s="282">
        <v>714</v>
      </c>
      <c r="E43" s="10">
        <v>34558</v>
      </c>
      <c r="F43" s="36">
        <v>612</v>
      </c>
      <c r="G43" s="221">
        <v>5395</v>
      </c>
      <c r="H43" s="9">
        <v>285</v>
      </c>
      <c r="I43" s="32">
        <v>59848</v>
      </c>
      <c r="J43" s="160" t="s">
        <v>74</v>
      </c>
    </row>
    <row r="44" spans="1:10" s="215" customFormat="1" ht="14.45" customHeight="1" x14ac:dyDescent="0.2">
      <c r="A44" s="186">
        <v>2015</v>
      </c>
      <c r="B44" s="9">
        <v>269766</v>
      </c>
      <c r="C44" s="270">
        <v>69.675199988137862</v>
      </c>
      <c r="D44" s="282">
        <v>575.51715190201878</v>
      </c>
      <c r="E44" s="252">
        <v>35777</v>
      </c>
      <c r="F44" s="36">
        <v>545</v>
      </c>
      <c r="G44" s="198">
        <v>4398</v>
      </c>
      <c r="H44" s="78">
        <v>366</v>
      </c>
      <c r="I44" s="32">
        <v>57793</v>
      </c>
      <c r="J44" s="160" t="s">
        <v>74</v>
      </c>
    </row>
    <row r="45" spans="1:10" s="215" customFormat="1" ht="14.45" customHeight="1" x14ac:dyDescent="0.2">
      <c r="A45" s="77">
        <v>2016</v>
      </c>
      <c r="B45" s="10">
        <v>272483</v>
      </c>
      <c r="C45" s="270">
        <v>70</v>
      </c>
      <c r="D45" s="271">
        <v>509</v>
      </c>
      <c r="E45" s="251">
        <v>36287</v>
      </c>
      <c r="F45" s="36">
        <v>587</v>
      </c>
      <c r="G45" s="198">
        <v>4162</v>
      </c>
      <c r="H45" s="70">
        <v>361</v>
      </c>
      <c r="I45" s="32">
        <v>58748</v>
      </c>
      <c r="J45" s="160" t="s">
        <v>74</v>
      </c>
    </row>
    <row r="46" spans="1:10" s="215" customFormat="1" ht="14.45" customHeight="1" x14ac:dyDescent="0.2">
      <c r="A46" s="77">
        <v>2017</v>
      </c>
      <c r="B46" s="10">
        <v>275360</v>
      </c>
      <c r="C46" s="270">
        <v>78</v>
      </c>
      <c r="D46" s="282">
        <v>594</v>
      </c>
      <c r="E46" s="251">
        <v>36725</v>
      </c>
      <c r="F46" s="36">
        <v>636</v>
      </c>
      <c r="G46" s="198">
        <v>4719</v>
      </c>
      <c r="H46" s="70">
        <v>355</v>
      </c>
      <c r="I46" s="32">
        <v>65894</v>
      </c>
      <c r="J46" s="160" t="s">
        <v>74</v>
      </c>
    </row>
    <row r="47" spans="1:10" s="215" customFormat="1" ht="14.45" customHeight="1" x14ac:dyDescent="0.2">
      <c r="A47" s="77">
        <v>2018</v>
      </c>
      <c r="B47" s="10">
        <v>278298</v>
      </c>
      <c r="C47" s="270">
        <v>81</v>
      </c>
      <c r="D47" s="282">
        <v>593</v>
      </c>
      <c r="E47" s="251">
        <v>37281</v>
      </c>
      <c r="F47" s="36">
        <v>706</v>
      </c>
      <c r="G47" s="198">
        <v>5006</v>
      </c>
      <c r="H47" s="70">
        <v>346</v>
      </c>
      <c r="I47" s="32">
        <v>72961</v>
      </c>
      <c r="J47" s="160" t="s">
        <v>74</v>
      </c>
    </row>
    <row r="48" spans="1:10" s="215" customFormat="1" ht="14.45" customHeight="1" x14ac:dyDescent="0.2">
      <c r="A48" s="66">
        <v>2019</v>
      </c>
      <c r="B48" s="129">
        <v>281112</v>
      </c>
      <c r="C48" s="265">
        <f>'Table NG2'!B65/'Table NG4'!B48*1000</f>
        <v>85.133327641651732</v>
      </c>
      <c r="D48" s="301">
        <f>C48*'Table NG3'!B65</f>
        <v>603.59529297931078</v>
      </c>
      <c r="E48" s="256">
        <v>37757</v>
      </c>
      <c r="F48" s="264">
        <f>'Table NG2'!C65/'Table NG4'!E48*1000</f>
        <v>736.02245941149988</v>
      </c>
      <c r="G48" s="302">
        <f>F48*'Table NG3'!C65</f>
        <v>5071.194745345234</v>
      </c>
      <c r="H48" s="274">
        <v>342</v>
      </c>
      <c r="I48" s="79">
        <f>'Table NG2'!D65/'Table NG4'!H48*1000</f>
        <v>69266.081871345028</v>
      </c>
      <c r="J48" s="219" t="s">
        <v>74</v>
      </c>
    </row>
    <row r="49" spans="1:15" s="215" customFormat="1" ht="14.45" customHeight="1" x14ac:dyDescent="0.2">
      <c r="A49" s="66"/>
      <c r="B49" s="10"/>
      <c r="C49" s="270"/>
      <c r="D49" s="271"/>
      <c r="E49" s="252"/>
      <c r="F49" s="36"/>
      <c r="G49" s="221"/>
      <c r="H49" s="78"/>
      <c r="I49" s="32"/>
      <c r="J49" s="300"/>
    </row>
    <row r="50" spans="1:15" s="16" customFormat="1" ht="26.25" customHeight="1" x14ac:dyDescent="0.2">
      <c r="A50" s="373" t="s">
        <v>135</v>
      </c>
      <c r="B50" s="373"/>
      <c r="C50" s="353"/>
      <c r="D50" s="353"/>
      <c r="E50" s="353"/>
      <c r="F50" s="353"/>
      <c r="G50" s="353"/>
      <c r="H50" s="353"/>
      <c r="I50" s="353"/>
      <c r="J50" s="353"/>
    </row>
    <row r="51" spans="1:15" s="16" customFormat="1" ht="14.25" customHeight="1" x14ac:dyDescent="0.2">
      <c r="A51" s="353"/>
      <c r="B51" s="353"/>
      <c r="C51" s="353"/>
      <c r="D51" s="353"/>
      <c r="E51" s="353"/>
      <c r="F51" s="353"/>
      <c r="G51" s="353"/>
      <c r="H51" s="353"/>
      <c r="I51" s="353"/>
      <c r="J51" s="353"/>
    </row>
    <row r="52" spans="1:15" s="16" customFormat="1" ht="12.75" customHeight="1" x14ac:dyDescent="0.2">
      <c r="A52" s="373" t="s">
        <v>173</v>
      </c>
      <c r="B52" s="373"/>
      <c r="C52" s="374"/>
      <c r="D52" s="374"/>
      <c r="E52" s="374"/>
      <c r="F52" s="374"/>
      <c r="G52" s="374"/>
      <c r="H52" s="374"/>
      <c r="I52" s="374"/>
      <c r="J52" s="374"/>
    </row>
    <row r="53" spans="1:15" s="16" customFormat="1" ht="28.15" customHeight="1" x14ac:dyDescent="0.2">
      <c r="A53" s="374"/>
      <c r="B53" s="374"/>
      <c r="C53" s="374"/>
      <c r="D53" s="374"/>
      <c r="E53" s="374"/>
      <c r="F53" s="374"/>
      <c r="G53" s="374"/>
      <c r="H53" s="374"/>
      <c r="I53" s="374"/>
      <c r="J53" s="374"/>
    </row>
    <row r="54" spans="1:15" s="16" customFormat="1" ht="73.5" customHeight="1" x14ac:dyDescent="0.2">
      <c r="A54" s="370" t="s">
        <v>121</v>
      </c>
      <c r="B54" s="370"/>
      <c r="C54" s="353"/>
      <c r="D54" s="353"/>
      <c r="E54" s="353"/>
      <c r="F54" s="353"/>
      <c r="G54" s="353"/>
      <c r="H54" s="353"/>
      <c r="I54" s="353"/>
      <c r="J54" s="353"/>
    </row>
    <row r="55" spans="1:15" s="16" customFormat="1" ht="52.5" customHeight="1" x14ac:dyDescent="0.2">
      <c r="A55" s="362" t="s">
        <v>197</v>
      </c>
      <c r="B55" s="362"/>
      <c r="C55" s="362"/>
      <c r="D55" s="362"/>
      <c r="E55" s="362"/>
      <c r="F55" s="362"/>
      <c r="G55" s="362"/>
      <c r="H55" s="362"/>
      <c r="I55" s="362"/>
      <c r="J55" s="362"/>
    </row>
    <row r="56" spans="1:15" s="215" customFormat="1" ht="12.6" customHeight="1" x14ac:dyDescent="0.2">
      <c r="A56" s="283"/>
      <c r="B56" s="283"/>
      <c r="C56" s="283"/>
      <c r="D56" s="283"/>
      <c r="E56" s="283"/>
      <c r="F56" s="283"/>
      <c r="G56" s="283"/>
      <c r="H56" s="283"/>
      <c r="I56" s="283"/>
      <c r="J56" s="283"/>
    </row>
    <row r="57" spans="1:15" s="16" customFormat="1" ht="26.45" customHeight="1" x14ac:dyDescent="0.2">
      <c r="A57" s="371" t="s">
        <v>172</v>
      </c>
      <c r="B57" s="371"/>
      <c r="C57" s="372"/>
      <c r="D57" s="372"/>
      <c r="E57" s="372"/>
      <c r="F57" s="372"/>
      <c r="G57" s="372"/>
      <c r="H57" s="372"/>
      <c r="I57" s="372"/>
      <c r="J57" s="372"/>
      <c r="K57" s="24"/>
      <c r="L57" s="20"/>
      <c r="M57" s="20"/>
      <c r="N57" s="20"/>
      <c r="O57" s="20"/>
    </row>
    <row r="58" spans="1:15" s="16" customFormat="1" ht="14.1" customHeight="1" x14ac:dyDescent="0.2">
      <c r="A58" s="367"/>
      <c r="B58" s="367"/>
      <c r="C58" s="367"/>
      <c r="D58" s="368"/>
      <c r="E58" s="368"/>
      <c r="F58" s="368"/>
      <c r="G58" s="368"/>
      <c r="H58" s="202"/>
      <c r="I58" s="40"/>
      <c r="J58" s="41"/>
    </row>
    <row r="59" spans="1:15" s="16" customFormat="1" ht="14.1" customHeight="1" x14ac:dyDescent="0.2">
      <c r="A59" s="42"/>
      <c r="B59" s="42"/>
      <c r="C59" s="369"/>
      <c r="D59" s="369"/>
      <c r="E59" s="37"/>
      <c r="F59" s="37"/>
      <c r="G59" s="43"/>
      <c r="H59" s="43"/>
      <c r="I59" s="44"/>
      <c r="J59" s="44"/>
    </row>
    <row r="60" spans="1:15" s="16" customFormat="1" ht="14.1" customHeight="1" x14ac:dyDescent="0.2">
      <c r="A60" s="37"/>
      <c r="B60" s="361" t="s">
        <v>7</v>
      </c>
      <c r="C60" s="361"/>
      <c r="D60" s="44"/>
      <c r="E60" s="44"/>
      <c r="F60" s="44"/>
      <c r="G60" s="45"/>
      <c r="H60" s="45"/>
      <c r="I60" s="46"/>
      <c r="J60" s="44"/>
    </row>
    <row r="61" spans="1:15" s="16" customFormat="1" ht="14.1" customHeight="1" x14ac:dyDescent="0.2">
      <c r="A61" s="47"/>
      <c r="B61" s="361"/>
      <c r="C61" s="361"/>
      <c r="D61" s="44"/>
      <c r="E61" s="44"/>
      <c r="F61" s="44"/>
      <c r="G61" s="45"/>
      <c r="H61" s="45"/>
      <c r="I61" s="46"/>
      <c r="J61" s="44"/>
    </row>
    <row r="62" spans="1:15" s="16" customFormat="1" ht="14.1" customHeight="1" x14ac:dyDescent="0.2">
      <c r="A62" s="47"/>
      <c r="B62" s="47"/>
      <c r="C62" s="48"/>
      <c r="D62" s="44"/>
      <c r="E62" s="44"/>
      <c r="F62" s="44"/>
      <c r="G62" s="45"/>
      <c r="H62" s="45"/>
      <c r="I62" s="49"/>
      <c r="J62" s="44"/>
    </row>
    <row r="63" spans="1:15" s="16" customFormat="1" ht="14.1" customHeight="1" x14ac:dyDescent="0.2">
      <c r="A63" s="50"/>
      <c r="B63" s="50"/>
      <c r="C63" s="48"/>
      <c r="D63" s="44"/>
      <c r="E63" s="44"/>
      <c r="F63" s="44"/>
      <c r="G63" s="45"/>
      <c r="H63" s="45"/>
      <c r="I63" s="51"/>
      <c r="J63" s="44"/>
    </row>
    <row r="64" spans="1:15" s="16" customFormat="1" ht="14.1" customHeight="1" x14ac:dyDescent="0.2">
      <c r="A64" s="50"/>
      <c r="B64" s="50"/>
      <c r="C64" s="52"/>
      <c r="D64" s="44"/>
      <c r="E64" s="44"/>
      <c r="F64" s="44"/>
      <c r="G64" s="45"/>
      <c r="H64" s="45"/>
      <c r="I64" s="46"/>
      <c r="J64" s="44"/>
    </row>
    <row r="65" spans="1:10" s="16" customFormat="1" ht="14.1" customHeight="1" x14ac:dyDescent="0.2">
      <c r="A65" s="53"/>
      <c r="B65" s="53"/>
      <c r="C65" s="54"/>
      <c r="D65" s="44"/>
      <c r="E65" s="44"/>
      <c r="F65" s="44"/>
      <c r="G65" s="45"/>
      <c r="H65" s="45"/>
      <c r="I65" s="48"/>
      <c r="J65" s="44"/>
    </row>
    <row r="66" spans="1:10" ht="14.1" customHeight="1" x14ac:dyDescent="0.2"/>
    <row r="67" spans="1:10" ht="14.1" customHeight="1" x14ac:dyDescent="0.2"/>
    <row r="68" spans="1:10" ht="14.1" customHeight="1" x14ac:dyDescent="0.2"/>
    <row r="69" spans="1:10" ht="14.1" customHeight="1" x14ac:dyDescent="0.2"/>
    <row r="70" spans="1:10" ht="14.1" customHeight="1" x14ac:dyDescent="0.2"/>
    <row r="71" spans="1:10" ht="14.1" customHeight="1" x14ac:dyDescent="0.2"/>
    <row r="72" spans="1:10" ht="14.1" customHeight="1" x14ac:dyDescent="0.2"/>
    <row r="73" spans="1:10" ht="14.1" customHeight="1" x14ac:dyDescent="0.2"/>
    <row r="74" spans="1:10" ht="14.1" customHeight="1" x14ac:dyDescent="0.2"/>
    <row r="75" spans="1:10" ht="14.1" customHeight="1" x14ac:dyDescent="0.2"/>
    <row r="76" spans="1:10" ht="14.1" customHeight="1" x14ac:dyDescent="0.2"/>
    <row r="77" spans="1:10" ht="14.1" customHeight="1" x14ac:dyDescent="0.2"/>
    <row r="78" spans="1:10" ht="14.1" customHeight="1" x14ac:dyDescent="0.2"/>
  </sheetData>
  <mergeCells count="10">
    <mergeCell ref="B60:C61"/>
    <mergeCell ref="A55:J55"/>
    <mergeCell ref="A1:J1"/>
    <mergeCell ref="A58:C58"/>
    <mergeCell ref="D58:G58"/>
    <mergeCell ref="C59:D59"/>
    <mergeCell ref="A54:J54"/>
    <mergeCell ref="A57:J57"/>
    <mergeCell ref="A52:J53"/>
    <mergeCell ref="A50:J51"/>
  </mergeCells>
  <phoneticPr fontId="0" type="noConversion"/>
  <pageMargins left="1" right="0.5" top="0.75" bottom="0.75"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46"/>
  <sheetViews>
    <sheetView zoomScaleNormal="100" zoomScaleSheetLayoutView="100" workbookViewId="0">
      <selection sqref="A1:K2"/>
    </sheetView>
  </sheetViews>
  <sheetFormatPr defaultColWidth="7.85546875" defaultRowHeight="12.75" x14ac:dyDescent="0.2"/>
  <cols>
    <col min="1" max="1" width="8" style="20" customWidth="1"/>
    <col min="2" max="2" width="13" style="20" customWidth="1"/>
    <col min="3" max="3" width="12.140625" style="20" customWidth="1"/>
    <col min="4" max="4" width="8" style="20" customWidth="1"/>
    <col min="5" max="5" width="10.140625" style="20" customWidth="1"/>
    <col min="6" max="6" width="11.140625" style="20" customWidth="1"/>
    <col min="7" max="7" width="12.7109375" style="20" customWidth="1"/>
    <col min="8" max="8" width="11.140625" style="20" customWidth="1"/>
    <col min="9" max="9" width="13" style="20" customWidth="1"/>
    <col min="10" max="10" width="10.42578125" style="20" customWidth="1"/>
    <col min="11" max="12" width="12.28515625" style="20" customWidth="1"/>
    <col min="13" max="13" width="7.85546875" style="172" customWidth="1"/>
    <col min="14" max="45" width="7.85546875" style="20" customWidth="1"/>
    <col min="46" max="16384" width="7.85546875" style="20"/>
  </cols>
  <sheetData>
    <row r="1" spans="1:45" s="56" customFormat="1" x14ac:dyDescent="0.2">
      <c r="A1" s="379" t="s">
        <v>174</v>
      </c>
      <c r="B1" s="376"/>
      <c r="C1" s="376"/>
      <c r="D1" s="376"/>
      <c r="E1" s="376"/>
      <c r="F1" s="376"/>
      <c r="G1" s="376"/>
      <c r="H1" s="376"/>
      <c r="I1" s="376"/>
      <c r="J1" s="376"/>
      <c r="K1" s="376"/>
      <c r="M1" s="173"/>
    </row>
    <row r="2" spans="1:45" s="56" customFormat="1" ht="27.75" customHeight="1" x14ac:dyDescent="0.2">
      <c r="A2" s="376"/>
      <c r="B2" s="376"/>
      <c r="C2" s="376"/>
      <c r="D2" s="376"/>
      <c r="E2" s="376"/>
      <c r="F2" s="376"/>
      <c r="G2" s="376"/>
      <c r="H2" s="376"/>
      <c r="I2" s="376"/>
      <c r="J2" s="376"/>
      <c r="K2" s="376"/>
      <c r="M2" s="173"/>
    </row>
    <row r="3" spans="1:45" ht="9.75" customHeight="1" x14ac:dyDescent="0.2"/>
    <row r="4" spans="1:45" ht="15" customHeight="1" x14ac:dyDescent="0.2">
      <c r="A4" s="375" t="s">
        <v>198</v>
      </c>
      <c r="B4" s="375"/>
      <c r="C4" s="375"/>
      <c r="D4" s="375"/>
      <c r="E4" s="375"/>
      <c r="F4" s="375"/>
      <c r="G4" s="375"/>
      <c r="H4" s="375"/>
      <c r="I4" s="375"/>
      <c r="J4" s="375"/>
      <c r="K4" s="375"/>
    </row>
    <row r="5" spans="1:45" ht="15" customHeight="1" x14ac:dyDescent="0.2">
      <c r="A5" s="375"/>
      <c r="B5" s="375"/>
      <c r="C5" s="375"/>
      <c r="D5" s="375"/>
      <c r="E5" s="375"/>
      <c r="F5" s="375"/>
      <c r="G5" s="375"/>
      <c r="H5" s="375"/>
      <c r="I5" s="375"/>
      <c r="J5" s="375"/>
      <c r="K5" s="375"/>
    </row>
    <row r="6" spans="1:45" ht="15" customHeight="1" x14ac:dyDescent="0.2">
      <c r="A6" s="375"/>
      <c r="B6" s="375"/>
      <c r="C6" s="375"/>
      <c r="D6" s="375"/>
      <c r="E6" s="375"/>
      <c r="F6" s="375"/>
      <c r="G6" s="375"/>
      <c r="H6" s="375"/>
      <c r="I6" s="375"/>
      <c r="J6" s="375"/>
      <c r="K6" s="375"/>
    </row>
    <row r="7" spans="1:45" ht="15" customHeight="1" x14ac:dyDescent="0.2">
      <c r="A7" s="375"/>
      <c r="B7" s="375"/>
      <c r="C7" s="375"/>
      <c r="D7" s="375"/>
      <c r="E7" s="375"/>
      <c r="F7" s="375"/>
      <c r="G7" s="375"/>
      <c r="H7" s="375"/>
      <c r="I7" s="375"/>
      <c r="J7" s="375"/>
      <c r="K7" s="375"/>
    </row>
    <row r="8" spans="1:45" ht="47.25" customHeight="1" x14ac:dyDescent="0.2">
      <c r="A8" s="375"/>
      <c r="B8" s="375"/>
      <c r="C8" s="375"/>
      <c r="D8" s="375"/>
      <c r="E8" s="375"/>
      <c r="F8" s="375"/>
      <c r="G8" s="375"/>
      <c r="H8" s="375"/>
      <c r="I8" s="375"/>
      <c r="J8" s="375"/>
      <c r="K8" s="375"/>
    </row>
    <row r="9" spans="1:45" ht="8.25" customHeight="1" x14ac:dyDescent="0.2"/>
    <row r="10" spans="1:45" s="58" customFormat="1" ht="33.75" customHeight="1" x14ac:dyDescent="0.2">
      <c r="A10" s="57"/>
      <c r="B10" s="380" t="s">
        <v>97</v>
      </c>
      <c r="C10" s="381"/>
      <c r="D10" s="381"/>
      <c r="E10" s="381"/>
      <c r="F10" s="382"/>
      <c r="G10" s="383" t="s">
        <v>98</v>
      </c>
      <c r="H10" s="384"/>
      <c r="I10" s="384"/>
      <c r="J10" s="384"/>
      <c r="K10" s="385"/>
      <c r="M10" s="172"/>
    </row>
    <row r="11" spans="1:45" s="16" customFormat="1" ht="45" customHeight="1" x14ac:dyDescent="0.2">
      <c r="A11" s="59" t="s">
        <v>2</v>
      </c>
      <c r="B11" s="60" t="s">
        <v>16</v>
      </c>
      <c r="C11" s="61" t="s">
        <v>8</v>
      </c>
      <c r="D11" s="61" t="s">
        <v>17</v>
      </c>
      <c r="E11" s="61" t="s">
        <v>18</v>
      </c>
      <c r="F11" s="62" t="s">
        <v>19</v>
      </c>
      <c r="G11" s="60" t="s">
        <v>16</v>
      </c>
      <c r="H11" s="61" t="s">
        <v>8</v>
      </c>
      <c r="I11" s="61" t="s">
        <v>17</v>
      </c>
      <c r="J11" s="61" t="s">
        <v>20</v>
      </c>
      <c r="K11" s="62" t="s">
        <v>19</v>
      </c>
      <c r="M11" s="17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spans="1:45" s="16" customFormat="1" ht="15.95" customHeight="1" x14ac:dyDescent="0.2">
      <c r="A12" s="64">
        <v>1960</v>
      </c>
      <c r="B12" s="65">
        <v>14533</v>
      </c>
      <c r="C12" s="32">
        <v>15462</v>
      </c>
      <c r="D12" s="66" t="s">
        <v>6</v>
      </c>
      <c r="E12" s="32">
        <v>29995</v>
      </c>
      <c r="F12" s="67">
        <v>0.62348001413456944</v>
      </c>
      <c r="G12" s="68">
        <v>8516</v>
      </c>
      <c r="H12" s="32">
        <v>3148</v>
      </c>
      <c r="I12" s="30">
        <v>342</v>
      </c>
      <c r="J12" s="63">
        <v>12006</v>
      </c>
      <c r="K12" s="69">
        <v>0.24955829470577232</v>
      </c>
      <c r="M12" s="17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row r="13" spans="1:45" s="16" customFormat="1" ht="15.95" customHeight="1" x14ac:dyDescent="0.2">
      <c r="A13" s="64">
        <v>1961</v>
      </c>
      <c r="B13" s="65">
        <v>14517</v>
      </c>
      <c r="C13" s="32">
        <v>16654</v>
      </c>
      <c r="D13" s="66" t="s">
        <v>6</v>
      </c>
      <c r="E13" s="32">
        <v>31171</v>
      </c>
      <c r="F13" s="67">
        <v>0.62666613055628151</v>
      </c>
      <c r="G13" s="68">
        <v>8689</v>
      </c>
      <c r="H13" s="32">
        <v>3606</v>
      </c>
      <c r="I13" s="30">
        <v>177</v>
      </c>
      <c r="J13" s="63">
        <v>12472</v>
      </c>
      <c r="K13" s="69">
        <v>0.25073882712450496</v>
      </c>
      <c r="M13" s="17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row>
    <row r="14" spans="1:45" s="16" customFormat="1" ht="15.95" customHeight="1" x14ac:dyDescent="0.2">
      <c r="A14" s="64">
        <v>1962</v>
      </c>
      <c r="B14" s="65">
        <v>15133</v>
      </c>
      <c r="C14" s="32">
        <v>18080</v>
      </c>
      <c r="D14" s="66" t="s">
        <v>6</v>
      </c>
      <c r="E14" s="32">
        <v>33213</v>
      </c>
      <c r="F14" s="67">
        <v>0.64107859789993826</v>
      </c>
      <c r="G14" s="68">
        <v>9148</v>
      </c>
      <c r="H14" s="32">
        <v>3051</v>
      </c>
      <c r="I14" s="30">
        <v>103</v>
      </c>
      <c r="J14" s="63">
        <v>12302</v>
      </c>
      <c r="K14" s="69">
        <v>0.23745367510809143</v>
      </c>
      <c r="M14" s="17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row>
    <row r="15" spans="1:45" s="16" customFormat="1" ht="15.95" customHeight="1" x14ac:dyDescent="0.2">
      <c r="A15" s="64">
        <v>1963</v>
      </c>
      <c r="B15" s="65">
        <v>14893</v>
      </c>
      <c r="C15" s="32">
        <v>19666</v>
      </c>
      <c r="D15" s="66" t="s">
        <v>6</v>
      </c>
      <c r="E15" s="32">
        <v>34559</v>
      </c>
      <c r="F15" s="67">
        <v>0.64608338007104127</v>
      </c>
      <c r="G15" s="68">
        <v>8826</v>
      </c>
      <c r="H15" s="32">
        <v>3862</v>
      </c>
      <c r="I15" s="66">
        <v>79</v>
      </c>
      <c r="J15" s="63">
        <v>12767</v>
      </c>
      <c r="K15" s="69">
        <v>0.23868012712656572</v>
      </c>
      <c r="M15" s="17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spans="1:45" s="16" customFormat="1" ht="15.95" customHeight="1" x14ac:dyDescent="0.2">
      <c r="A16" s="64">
        <v>1964</v>
      </c>
      <c r="B16" s="65">
        <v>16853</v>
      </c>
      <c r="C16" s="32">
        <v>20958</v>
      </c>
      <c r="D16" s="66" t="s">
        <v>6</v>
      </c>
      <c r="E16" s="32">
        <v>37811</v>
      </c>
      <c r="F16" s="67">
        <v>0.64125568143273859</v>
      </c>
      <c r="G16" s="68">
        <v>9620</v>
      </c>
      <c r="H16" s="32">
        <v>4687</v>
      </c>
      <c r="I16" s="30">
        <v>55</v>
      </c>
      <c r="J16" s="63">
        <v>14362</v>
      </c>
      <c r="K16" s="69">
        <v>0.24357234923003868</v>
      </c>
      <c r="M16" s="17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spans="1:45" s="16" customFormat="1" ht="15.95" customHeight="1" x14ac:dyDescent="0.2">
      <c r="A17" s="64">
        <v>1965</v>
      </c>
      <c r="B17" s="65">
        <v>17977</v>
      </c>
      <c r="C17" s="32">
        <v>22195</v>
      </c>
      <c r="D17" s="66" t="s">
        <v>6</v>
      </c>
      <c r="E17" s="32">
        <v>40172</v>
      </c>
      <c r="F17" s="67">
        <v>0.63854272634791454</v>
      </c>
      <c r="G17" s="68">
        <v>10955</v>
      </c>
      <c r="H17" s="32">
        <v>4430</v>
      </c>
      <c r="I17" s="30">
        <v>61</v>
      </c>
      <c r="J17" s="63">
        <v>15446</v>
      </c>
      <c r="K17" s="69">
        <v>0.24551754832146491</v>
      </c>
      <c r="M17" s="17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spans="1:45" s="16" customFormat="1" ht="15.95" customHeight="1" x14ac:dyDescent="0.2">
      <c r="A18" s="64">
        <v>1966</v>
      </c>
      <c r="B18" s="65">
        <v>17731</v>
      </c>
      <c r="C18" s="32">
        <v>23058</v>
      </c>
      <c r="D18" s="66" t="s">
        <v>6</v>
      </c>
      <c r="E18" s="32">
        <v>40789</v>
      </c>
      <c r="F18" s="67">
        <v>0.65191471678813451</v>
      </c>
      <c r="G18" s="68">
        <v>10414</v>
      </c>
      <c r="H18" s="32">
        <v>4256</v>
      </c>
      <c r="I18" s="30">
        <v>55</v>
      </c>
      <c r="J18" s="63">
        <v>14725</v>
      </c>
      <c r="K18" s="69">
        <v>0.23534394578698375</v>
      </c>
      <c r="M18" s="17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spans="1:45" s="16" customFormat="1" ht="15.95" customHeight="1" x14ac:dyDescent="0.2">
      <c r="A19" s="64">
        <v>1967</v>
      </c>
      <c r="B19" s="65">
        <v>18027</v>
      </c>
      <c r="C19" s="32">
        <v>20766</v>
      </c>
      <c r="D19" s="66" t="s">
        <v>6</v>
      </c>
      <c r="E19" s="32">
        <v>38793</v>
      </c>
      <c r="F19" s="67">
        <v>0.64466971333610301</v>
      </c>
      <c r="G19" s="68">
        <v>10584</v>
      </c>
      <c r="H19" s="32">
        <v>3813</v>
      </c>
      <c r="I19" s="30">
        <v>67</v>
      </c>
      <c r="J19" s="63">
        <v>14464</v>
      </c>
      <c r="K19" s="69">
        <v>0.24036560033236393</v>
      </c>
      <c r="M19" s="17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spans="1:45" s="16" customFormat="1" ht="15.95" customHeight="1" x14ac:dyDescent="0.2">
      <c r="A20" s="64">
        <v>1968</v>
      </c>
      <c r="B20" s="65">
        <v>19063</v>
      </c>
      <c r="C20" s="32">
        <v>21650</v>
      </c>
      <c r="D20" s="66" t="s">
        <v>6</v>
      </c>
      <c r="E20" s="32">
        <v>40713</v>
      </c>
      <c r="F20" s="67">
        <v>0.64621758039427324</v>
      </c>
      <c r="G20" s="68">
        <v>10847</v>
      </c>
      <c r="H20" s="32">
        <v>4523</v>
      </c>
      <c r="I20" s="30">
        <v>65</v>
      </c>
      <c r="J20" s="63">
        <v>15435</v>
      </c>
      <c r="K20" s="69">
        <v>0.24499222246912797</v>
      </c>
      <c r="M20" s="17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spans="1:45" s="16" customFormat="1" ht="15.95" customHeight="1" x14ac:dyDescent="0.2">
      <c r="A21" s="64">
        <v>1969</v>
      </c>
      <c r="B21" s="65">
        <v>19891</v>
      </c>
      <c r="C21" s="32">
        <v>25536</v>
      </c>
      <c r="D21" s="66" t="s">
        <v>6</v>
      </c>
      <c r="E21" s="32">
        <v>45427</v>
      </c>
      <c r="F21" s="67">
        <v>0.64202329131098423</v>
      </c>
      <c r="G21" s="68">
        <v>11534</v>
      </c>
      <c r="H21" s="32">
        <v>6277</v>
      </c>
      <c r="I21" s="30">
        <v>55</v>
      </c>
      <c r="J21" s="63">
        <v>17866</v>
      </c>
      <c r="K21" s="69">
        <v>0.2525015546384759</v>
      </c>
      <c r="M21" s="17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spans="1:45" s="16" customFormat="1" ht="12" customHeight="1" x14ac:dyDescent="0.2">
      <c r="A22" s="64"/>
      <c r="B22" s="65"/>
      <c r="C22" s="32"/>
      <c r="D22" s="66"/>
      <c r="E22" s="32"/>
      <c r="F22" s="67"/>
      <c r="G22" s="68"/>
      <c r="H22" s="32"/>
      <c r="I22" s="30"/>
      <c r="J22" s="63"/>
      <c r="K22" s="69"/>
      <c r="M22" s="17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spans="1:45" s="16" customFormat="1" ht="15.95" customHeight="1" x14ac:dyDescent="0.2">
      <c r="A23" s="64">
        <v>1970</v>
      </c>
      <c r="B23" s="65">
        <v>20398</v>
      </c>
      <c r="C23" s="32">
        <v>26006</v>
      </c>
      <c r="D23" s="66" t="s">
        <v>6</v>
      </c>
      <c r="E23" s="32">
        <v>46404</v>
      </c>
      <c r="F23" s="67">
        <v>0.62875492866143656</v>
      </c>
      <c r="G23" s="68">
        <v>11499</v>
      </c>
      <c r="H23" s="32">
        <v>8582</v>
      </c>
      <c r="I23" s="30">
        <v>102</v>
      </c>
      <c r="J23" s="63">
        <v>20183</v>
      </c>
      <c r="K23" s="69">
        <v>0.27347126810563255</v>
      </c>
      <c r="M23" s="17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spans="1:45" s="16" customFormat="1" ht="15.95" customHeight="1" x14ac:dyDescent="0.2">
      <c r="A24" s="64">
        <v>1971</v>
      </c>
      <c r="B24" s="65">
        <v>18956</v>
      </c>
      <c r="C24" s="32">
        <v>25581</v>
      </c>
      <c r="D24" s="32">
        <v>1628</v>
      </c>
      <c r="E24" s="32">
        <v>46165</v>
      </c>
      <c r="F24" s="67">
        <v>0.62857415173465503</v>
      </c>
      <c r="G24" s="68">
        <v>11612</v>
      </c>
      <c r="H24" s="32">
        <v>8317</v>
      </c>
      <c r="I24" s="30">
        <v>139</v>
      </c>
      <c r="J24" s="63">
        <v>20068</v>
      </c>
      <c r="K24" s="69">
        <v>0.27324219813735634</v>
      </c>
      <c r="M24" s="17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row r="25" spans="1:45" s="16" customFormat="1" ht="15.95" customHeight="1" x14ac:dyDescent="0.2">
      <c r="A25" s="64">
        <v>1972</v>
      </c>
      <c r="B25" s="65">
        <v>20068</v>
      </c>
      <c r="C25" s="32">
        <v>26128</v>
      </c>
      <c r="D25" s="32">
        <v>1491</v>
      </c>
      <c r="E25" s="32">
        <v>47687</v>
      </c>
      <c r="F25" s="67">
        <v>0.62430613741097607</v>
      </c>
      <c r="G25" s="68">
        <v>12352</v>
      </c>
      <c r="H25" s="32">
        <v>8218</v>
      </c>
      <c r="I25" s="30">
        <v>600</v>
      </c>
      <c r="J25" s="63">
        <v>21170</v>
      </c>
      <c r="K25" s="69">
        <v>0.27715228320067031</v>
      </c>
      <c r="M25" s="17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row>
    <row r="26" spans="1:45" s="16" customFormat="1" ht="15.95" customHeight="1" x14ac:dyDescent="0.2">
      <c r="A26" s="64">
        <v>1973</v>
      </c>
      <c r="B26" s="65">
        <v>19771</v>
      </c>
      <c r="C26" s="32">
        <v>25915</v>
      </c>
      <c r="D26" s="32">
        <v>1578</v>
      </c>
      <c r="E26" s="32">
        <v>47264</v>
      </c>
      <c r="F26" s="67">
        <v>0.6229110654225315</v>
      </c>
      <c r="G26" s="68">
        <v>11525</v>
      </c>
      <c r="H26" s="32">
        <v>8685</v>
      </c>
      <c r="I26" s="32">
        <v>1415</v>
      </c>
      <c r="J26" s="63">
        <v>21623</v>
      </c>
      <c r="K26" s="69">
        <v>0.28497812219937796</v>
      </c>
      <c r="M26" s="17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row>
    <row r="27" spans="1:45" s="16" customFormat="1" ht="15.95" customHeight="1" x14ac:dyDescent="0.2">
      <c r="A27" s="64">
        <v>1974</v>
      </c>
      <c r="B27" s="65">
        <v>18931</v>
      </c>
      <c r="C27" s="32">
        <v>26301</v>
      </c>
      <c r="D27" s="32">
        <v>1408</v>
      </c>
      <c r="E27" s="32">
        <v>46640</v>
      </c>
      <c r="F27" s="67">
        <v>0.63393682379165983</v>
      </c>
      <c r="G27" s="68">
        <v>11230</v>
      </c>
      <c r="H27" s="32">
        <v>8455</v>
      </c>
      <c r="I27" s="30">
        <v>588</v>
      </c>
      <c r="J27" s="63">
        <v>20273</v>
      </c>
      <c r="K27" s="69">
        <v>0.2755531995867993</v>
      </c>
      <c r="M27" s="17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row>
    <row r="28" spans="1:45" s="16" customFormat="1" ht="15.95" customHeight="1" x14ac:dyDescent="0.2">
      <c r="A28" s="64">
        <v>1975</v>
      </c>
      <c r="B28" s="65">
        <v>20762</v>
      </c>
      <c r="C28" s="32">
        <v>24130</v>
      </c>
      <c r="D28" s="32">
        <v>1523</v>
      </c>
      <c r="E28" s="32">
        <v>46415</v>
      </c>
      <c r="F28" s="67">
        <v>0.6245962966950156</v>
      </c>
      <c r="G28" s="68">
        <v>12779</v>
      </c>
      <c r="H28" s="32">
        <v>7774</v>
      </c>
      <c r="I28" s="66" t="s">
        <v>6</v>
      </c>
      <c r="J28" s="63">
        <v>20553</v>
      </c>
      <c r="K28" s="69">
        <v>0.27657713424480568</v>
      </c>
      <c r="M28" s="17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row>
    <row r="29" spans="1:45" s="16" customFormat="1" ht="15.95" customHeight="1" x14ac:dyDescent="0.2">
      <c r="A29" s="64">
        <v>1976</v>
      </c>
      <c r="B29" s="65">
        <v>18795</v>
      </c>
      <c r="C29" s="32">
        <v>20663</v>
      </c>
      <c r="D29" s="32">
        <v>1405</v>
      </c>
      <c r="E29" s="32">
        <v>40863</v>
      </c>
      <c r="F29" s="67">
        <v>0.61047866618859803</v>
      </c>
      <c r="G29" s="68">
        <v>12208</v>
      </c>
      <c r="H29" s="32">
        <v>7100</v>
      </c>
      <c r="I29" s="66" t="s">
        <v>6</v>
      </c>
      <c r="J29" s="63">
        <v>19307</v>
      </c>
      <c r="K29" s="69">
        <v>0.28843970359746623</v>
      </c>
      <c r="M29" s="17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row>
    <row r="30" spans="1:45" s="16" customFormat="1" ht="15.95" customHeight="1" x14ac:dyDescent="0.2">
      <c r="A30" s="64">
        <v>1977</v>
      </c>
      <c r="B30" s="65">
        <v>18413</v>
      </c>
      <c r="C30" s="32">
        <v>18101</v>
      </c>
      <c r="D30" s="32">
        <v>1451</v>
      </c>
      <c r="E30" s="32">
        <v>37965</v>
      </c>
      <c r="F30" s="67">
        <v>0.61434026991164759</v>
      </c>
      <c r="G30" s="68">
        <v>11898</v>
      </c>
      <c r="H30" s="32">
        <v>5923</v>
      </c>
      <c r="I30" s="66" t="s">
        <v>6</v>
      </c>
      <c r="J30" s="63">
        <v>17821</v>
      </c>
      <c r="K30" s="69">
        <v>0.28837502831806855</v>
      </c>
      <c r="M30" s="172"/>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row>
    <row r="31" spans="1:45" s="16" customFormat="1" ht="15.95" customHeight="1" x14ac:dyDescent="0.2">
      <c r="A31" s="64">
        <v>1978</v>
      </c>
      <c r="B31" s="65">
        <v>18696</v>
      </c>
      <c r="C31" s="32">
        <v>17280</v>
      </c>
      <c r="D31" s="32">
        <v>1498</v>
      </c>
      <c r="E31" s="32">
        <v>37475</v>
      </c>
      <c r="F31" s="67">
        <v>0.60537283535797359</v>
      </c>
      <c r="G31" s="68">
        <v>13784</v>
      </c>
      <c r="H31" s="32">
        <v>3981</v>
      </c>
      <c r="I31" s="66" t="s">
        <v>6</v>
      </c>
      <c r="J31" s="63">
        <v>17765</v>
      </c>
      <c r="K31" s="69">
        <v>0.2869766089428793</v>
      </c>
      <c r="M31" s="172"/>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row>
    <row r="32" spans="1:45" s="16" customFormat="1" ht="15.95" customHeight="1" x14ac:dyDescent="0.2">
      <c r="A32" s="64">
        <v>1979</v>
      </c>
      <c r="B32" s="65">
        <v>19142</v>
      </c>
      <c r="C32" s="32">
        <v>16118</v>
      </c>
      <c r="D32" s="32">
        <v>2737</v>
      </c>
      <c r="E32" s="32">
        <v>37997</v>
      </c>
      <c r="F32" s="67">
        <v>0.61991385780011099</v>
      </c>
      <c r="G32" s="68">
        <v>13500</v>
      </c>
      <c r="H32" s="32">
        <v>3480</v>
      </c>
      <c r="I32" s="66" t="s">
        <v>6</v>
      </c>
      <c r="J32" s="63">
        <v>16981</v>
      </c>
      <c r="K32" s="69">
        <v>0.27704179854471889</v>
      </c>
      <c r="M32" s="172"/>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row>
    <row r="33" spans="1:45" s="16" customFormat="1" ht="12" customHeight="1" x14ac:dyDescent="0.2">
      <c r="A33" s="64"/>
      <c r="B33" s="65"/>
      <c r="C33" s="32"/>
      <c r="D33" s="32"/>
      <c r="E33" s="32"/>
      <c r="F33" s="67"/>
      <c r="G33" s="68"/>
      <c r="H33" s="32"/>
      <c r="I33" s="66"/>
      <c r="J33" s="63"/>
      <c r="K33" s="69"/>
      <c r="M33" s="172"/>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row>
    <row r="34" spans="1:45" s="16" customFormat="1" ht="15.95" customHeight="1" x14ac:dyDescent="0.2">
      <c r="A34" s="64">
        <v>1980</v>
      </c>
      <c r="B34" s="65">
        <v>17091</v>
      </c>
      <c r="C34" s="32">
        <v>12655</v>
      </c>
      <c r="D34" s="32">
        <v>4986</v>
      </c>
      <c r="E34" s="32">
        <v>34733</v>
      </c>
      <c r="F34" s="67">
        <v>0.62918681955690814</v>
      </c>
      <c r="G34" s="68">
        <v>11332</v>
      </c>
      <c r="H34" s="32">
        <v>3627</v>
      </c>
      <c r="I34" s="66" t="s">
        <v>6</v>
      </c>
      <c r="J34" s="63">
        <v>14959</v>
      </c>
      <c r="K34" s="69">
        <v>0.27098164954803183</v>
      </c>
      <c r="M34" s="172"/>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45" s="16" customFormat="1" ht="15.95" customHeight="1" x14ac:dyDescent="0.2">
      <c r="A35" s="64">
        <v>1981</v>
      </c>
      <c r="B35" s="65">
        <v>15216</v>
      </c>
      <c r="C35" s="32">
        <v>9758</v>
      </c>
      <c r="D35" s="32">
        <v>2754</v>
      </c>
      <c r="E35" s="32">
        <v>27727</v>
      </c>
      <c r="F35" s="67">
        <v>0.57810349860306076</v>
      </c>
      <c r="G35" s="68">
        <v>10312</v>
      </c>
      <c r="H35" s="32">
        <v>5307</v>
      </c>
      <c r="I35" s="66" t="s">
        <v>6</v>
      </c>
      <c r="J35" s="63">
        <v>15618</v>
      </c>
      <c r="K35" s="69">
        <v>0.32563279262749678</v>
      </c>
      <c r="M35" s="172"/>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45" s="16" customFormat="1" ht="15.95" customHeight="1" x14ac:dyDescent="0.2">
      <c r="A36" s="64">
        <v>1982</v>
      </c>
      <c r="B36" s="65">
        <v>17032</v>
      </c>
      <c r="C36" s="32">
        <v>7064</v>
      </c>
      <c r="D36" s="32">
        <v>1317</v>
      </c>
      <c r="E36" s="32">
        <v>25413</v>
      </c>
      <c r="F36" s="67">
        <v>0.54594083653784187</v>
      </c>
      <c r="G36" s="68">
        <v>12228</v>
      </c>
      <c r="H36" s="32">
        <v>4148</v>
      </c>
      <c r="I36" s="30">
        <v>60</v>
      </c>
      <c r="J36" s="63">
        <v>16436</v>
      </c>
      <c r="K36" s="69">
        <v>0.35309029195041786</v>
      </c>
      <c r="M36" s="172"/>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1:45" s="16" customFormat="1" ht="15.95" customHeight="1" x14ac:dyDescent="0.2">
      <c r="A37" s="64">
        <v>1983</v>
      </c>
      <c r="B37" s="65">
        <v>14606</v>
      </c>
      <c r="C37" s="32">
        <v>6829</v>
      </c>
      <c r="D37" s="32">
        <v>1152</v>
      </c>
      <c r="E37" s="32">
        <v>22587</v>
      </c>
      <c r="F37" s="67">
        <v>0.5484677771842067</v>
      </c>
      <c r="G37" s="68">
        <v>10181</v>
      </c>
      <c r="H37" s="32">
        <v>3774</v>
      </c>
      <c r="I37" s="30">
        <v>32</v>
      </c>
      <c r="J37" s="63">
        <v>13987</v>
      </c>
      <c r="K37" s="69">
        <v>0.33963867709193335</v>
      </c>
      <c r="M37" s="172"/>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1:45" s="16" customFormat="1" ht="15.95" customHeight="1" x14ac:dyDescent="0.2">
      <c r="A38" s="64">
        <v>1984</v>
      </c>
      <c r="B38" s="65">
        <v>16075</v>
      </c>
      <c r="C38" s="19">
        <v>5.9669999999999996</v>
      </c>
      <c r="D38" s="32">
        <v>1238</v>
      </c>
      <c r="E38" s="32">
        <v>23280</v>
      </c>
      <c r="F38" s="67">
        <v>0.56316222361991386</v>
      </c>
      <c r="G38" s="68">
        <v>10744</v>
      </c>
      <c r="H38" s="32">
        <v>2451</v>
      </c>
      <c r="I38" s="30">
        <v>59</v>
      </c>
      <c r="J38" s="63">
        <v>13254</v>
      </c>
      <c r="K38" s="69">
        <v>0.32062509071556439</v>
      </c>
      <c r="M38" s="172"/>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row r="39" spans="1:45" s="16" customFormat="1" ht="15.95" customHeight="1" x14ac:dyDescent="0.2">
      <c r="A39" s="64">
        <v>1985</v>
      </c>
      <c r="B39" s="65">
        <v>16916</v>
      </c>
      <c r="C39" s="19">
        <v>6.0430000000000001</v>
      </c>
      <c r="D39" s="32">
        <v>1271</v>
      </c>
      <c r="E39" s="32">
        <v>24230</v>
      </c>
      <c r="F39" s="67">
        <v>0.5826059775421385</v>
      </c>
      <c r="G39" s="68">
        <v>11094</v>
      </c>
      <c r="H39" s="32">
        <v>1336</v>
      </c>
      <c r="I39" s="30">
        <v>19</v>
      </c>
      <c r="J39" s="63">
        <v>12449</v>
      </c>
      <c r="K39" s="69">
        <v>0.29933395849864147</v>
      </c>
      <c r="M39" s="172"/>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spans="1:45" s="16" customFormat="1" ht="15.95" customHeight="1" x14ac:dyDescent="0.2">
      <c r="A40" s="64">
        <v>1986</v>
      </c>
      <c r="B40" s="65">
        <v>14461</v>
      </c>
      <c r="C40" s="32">
        <v>5208</v>
      </c>
      <c r="D40" s="32">
        <v>1099</v>
      </c>
      <c r="E40" s="32">
        <v>20768</v>
      </c>
      <c r="F40" s="67">
        <v>0.58565748286850339</v>
      </c>
      <c r="G40" s="68">
        <v>9191</v>
      </c>
      <c r="H40" s="30">
        <v>607</v>
      </c>
      <c r="I40" s="30">
        <v>15</v>
      </c>
      <c r="J40" s="63">
        <v>9813</v>
      </c>
      <c r="K40" s="69">
        <v>0.27672654465469104</v>
      </c>
      <c r="M40" s="172"/>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spans="1:45" s="16" customFormat="1" ht="15.95" customHeight="1" x14ac:dyDescent="0.2">
      <c r="A41" s="64">
        <v>1987</v>
      </c>
      <c r="B41" s="65">
        <v>14090</v>
      </c>
      <c r="C41" s="32">
        <v>5358</v>
      </c>
      <c r="D41" s="30">
        <v>748</v>
      </c>
      <c r="E41" s="32">
        <v>20196</v>
      </c>
      <c r="F41" s="67">
        <v>0.62596082320852964</v>
      </c>
      <c r="G41" s="68">
        <v>7712</v>
      </c>
      <c r="H41" s="30">
        <v>254</v>
      </c>
      <c r="I41" s="30">
        <v>15</v>
      </c>
      <c r="J41" s="63">
        <v>7981</v>
      </c>
      <c r="K41" s="69">
        <v>0.24736548475080586</v>
      </c>
      <c r="M41" s="172"/>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1:45" s="16" customFormat="1" ht="15.95" customHeight="1" x14ac:dyDescent="0.2">
      <c r="A42" s="64">
        <v>1988</v>
      </c>
      <c r="B42" s="70">
        <v>15027</v>
      </c>
      <c r="C42" s="32">
        <v>6652</v>
      </c>
      <c r="D42" s="30">
        <v>732</v>
      </c>
      <c r="E42" s="32">
        <v>22410</v>
      </c>
      <c r="F42" s="67">
        <v>0.63249696593378679</v>
      </c>
      <c r="G42" s="68">
        <v>8285</v>
      </c>
      <c r="H42" s="30">
        <v>475</v>
      </c>
      <c r="I42" s="30">
        <v>17</v>
      </c>
      <c r="J42" s="63">
        <v>8776</v>
      </c>
      <c r="K42" s="69">
        <v>0.24769269848437808</v>
      </c>
      <c r="M42" s="172"/>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1:45" s="16" customFormat="1" ht="15.95" customHeight="1" x14ac:dyDescent="0.2">
      <c r="A43" s="64">
        <v>1989</v>
      </c>
      <c r="B43" s="65">
        <v>16771</v>
      </c>
      <c r="C43" s="32">
        <v>7050</v>
      </c>
      <c r="D43" s="30">
        <v>771</v>
      </c>
      <c r="E43" s="32">
        <v>24592</v>
      </c>
      <c r="F43" s="67">
        <v>0.64034996354546403</v>
      </c>
      <c r="G43" s="68">
        <v>9069</v>
      </c>
      <c r="H43" s="30">
        <v>161</v>
      </c>
      <c r="I43" s="30">
        <v>17</v>
      </c>
      <c r="J43" s="63">
        <v>9247</v>
      </c>
      <c r="K43" s="69">
        <v>0.24078221018643892</v>
      </c>
      <c r="M43" s="172"/>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1:45" s="16" customFormat="1" ht="12" customHeight="1" x14ac:dyDescent="0.2">
      <c r="A44" s="64"/>
      <c r="B44" s="65"/>
      <c r="C44" s="32"/>
      <c r="D44" s="30"/>
      <c r="E44" s="32"/>
      <c r="F44" s="67"/>
      <c r="G44" s="68"/>
      <c r="H44" s="30"/>
      <c r="I44" s="30"/>
      <c r="J44" s="63"/>
      <c r="K44" s="69"/>
      <c r="M44" s="172"/>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1:45" s="16" customFormat="1" ht="15.95" customHeight="1" x14ac:dyDescent="0.2">
      <c r="A45" s="64">
        <v>1990</v>
      </c>
      <c r="B45" s="65">
        <v>15915</v>
      </c>
      <c r="C45" s="32">
        <v>6057</v>
      </c>
      <c r="D45" s="30">
        <v>744</v>
      </c>
      <c r="E45" s="32">
        <v>22715</v>
      </c>
      <c r="F45" s="67">
        <v>0.64476298609139937</v>
      </c>
      <c r="G45" s="68">
        <v>8192</v>
      </c>
      <c r="H45" s="30">
        <v>54</v>
      </c>
      <c r="I45" s="30">
        <v>17</v>
      </c>
      <c r="J45" s="3">
        <v>8.2620000000000005</v>
      </c>
      <c r="K45" s="69">
        <v>0.23499999999999999</v>
      </c>
      <c r="M45" s="172"/>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1:45" s="39" customFormat="1" ht="15.95" customHeight="1" x14ac:dyDescent="0.2">
      <c r="A46" s="64">
        <v>1991</v>
      </c>
      <c r="B46" s="65">
        <v>16522</v>
      </c>
      <c r="C46" s="32">
        <v>4980</v>
      </c>
      <c r="D46" s="30">
        <v>683</v>
      </c>
      <c r="E46" s="32">
        <v>22185</v>
      </c>
      <c r="F46" s="67">
        <v>0.62196865625613273</v>
      </c>
      <c r="G46" s="68">
        <v>9074</v>
      </c>
      <c r="H46" s="30">
        <v>12</v>
      </c>
      <c r="I46" s="30">
        <v>11</v>
      </c>
      <c r="J46" s="63">
        <v>9096</v>
      </c>
      <c r="K46" s="69">
        <v>0.25501135439737588</v>
      </c>
      <c r="M46" s="172"/>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row>
    <row r="47" spans="1:45" s="16" customFormat="1" ht="15.95" customHeight="1" x14ac:dyDescent="0.2">
      <c r="A47" s="64">
        <v>1992</v>
      </c>
      <c r="B47" s="65">
        <v>18641</v>
      </c>
      <c r="C47" s="32">
        <v>672</v>
      </c>
      <c r="D47" s="30">
        <v>221</v>
      </c>
      <c r="E47" s="32">
        <v>19534</v>
      </c>
      <c r="F47" s="67">
        <v>0.60377708404166541</v>
      </c>
      <c r="G47" s="68">
        <v>8290</v>
      </c>
      <c r="H47" s="30">
        <v>4</v>
      </c>
      <c r="I47" s="30">
        <v>13</v>
      </c>
      <c r="J47" s="63">
        <v>8307</v>
      </c>
      <c r="K47" s="69">
        <v>0.25676135134299755</v>
      </c>
      <c r="M47" s="172"/>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spans="1:45" s="16" customFormat="1" ht="15.95" customHeight="1" x14ac:dyDescent="0.2">
      <c r="A48" s="64">
        <v>1993</v>
      </c>
      <c r="B48" s="65">
        <v>21216</v>
      </c>
      <c r="C48" s="32">
        <v>756</v>
      </c>
      <c r="D48" s="30">
        <v>1481</v>
      </c>
      <c r="E48" s="32">
        <v>23453</v>
      </c>
      <c r="F48" s="67">
        <v>0.60445876288659794</v>
      </c>
      <c r="G48" s="68">
        <v>9927</v>
      </c>
      <c r="H48" s="30">
        <v>12</v>
      </c>
      <c r="I48" s="30">
        <v>8</v>
      </c>
      <c r="J48" s="63">
        <v>9947</v>
      </c>
      <c r="K48" s="69">
        <v>0.25636597938144329</v>
      </c>
      <c r="M48" s="172"/>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row r="49" spans="1:45" s="16" customFormat="1" ht="15.95" customHeight="1" x14ac:dyDescent="0.2">
      <c r="A49" s="64">
        <v>1994</v>
      </c>
      <c r="B49" s="65">
        <v>19680</v>
      </c>
      <c r="C49" s="32">
        <v>603</v>
      </c>
      <c r="D49" s="30">
        <v>499</v>
      </c>
      <c r="E49" s="32">
        <v>20782</v>
      </c>
      <c r="F49" s="67">
        <v>0.59470596651881524</v>
      </c>
      <c r="G49" s="68">
        <v>9258</v>
      </c>
      <c r="H49" s="30">
        <v>3</v>
      </c>
      <c r="I49" s="30">
        <v>10</v>
      </c>
      <c r="J49" s="63">
        <v>9271</v>
      </c>
      <c r="K49" s="69">
        <v>0.26530261840034342</v>
      </c>
      <c r="M49" s="172"/>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s="16" customFormat="1" ht="15.95" customHeight="1" x14ac:dyDescent="0.2">
      <c r="A50" s="64">
        <v>1995</v>
      </c>
      <c r="B50" s="65">
        <v>20900</v>
      </c>
      <c r="C50" s="32">
        <v>616</v>
      </c>
      <c r="D50" s="30">
        <v>517</v>
      </c>
      <c r="E50" s="32">
        <v>22033</v>
      </c>
      <c r="F50" s="67">
        <v>0.60812563826557364</v>
      </c>
      <c r="G50" s="68">
        <v>9345</v>
      </c>
      <c r="H50" s="30" t="s">
        <v>6</v>
      </c>
      <c r="I50" s="30" t="s">
        <v>6</v>
      </c>
      <c r="J50" s="63">
        <v>9345</v>
      </c>
      <c r="K50" s="69">
        <v>0.25792829345036017</v>
      </c>
      <c r="M50" s="172"/>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row>
    <row r="51" spans="1:45" s="16" customFormat="1" ht="15.95" customHeight="1" x14ac:dyDescent="0.2">
      <c r="A51" s="64">
        <v>1996</v>
      </c>
      <c r="B51" s="65">
        <v>23414</v>
      </c>
      <c r="C51" s="32">
        <v>681</v>
      </c>
      <c r="D51" s="30">
        <v>599</v>
      </c>
      <c r="E51" s="32">
        <v>24694</v>
      </c>
      <c r="F51" s="67">
        <v>0.61055754728643841</v>
      </c>
      <c r="G51" s="68">
        <v>10891</v>
      </c>
      <c r="H51" s="30" t="s">
        <v>6</v>
      </c>
      <c r="I51" s="30" t="s">
        <v>6</v>
      </c>
      <c r="J51" s="63">
        <v>10891</v>
      </c>
      <c r="K51" s="69">
        <v>0.2692792681419211</v>
      </c>
      <c r="M51" s="172"/>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row>
    <row r="52" spans="1:45" s="16" customFormat="1" ht="15.95" customHeight="1" x14ac:dyDescent="0.2">
      <c r="A52" s="64">
        <v>1997</v>
      </c>
      <c r="B52" s="65">
        <v>22465</v>
      </c>
      <c r="C52" s="32">
        <v>619</v>
      </c>
      <c r="D52" s="30">
        <v>488</v>
      </c>
      <c r="E52" s="32">
        <v>23572</v>
      </c>
      <c r="F52" s="67">
        <v>0.60388379361582212</v>
      </c>
      <c r="G52" s="68">
        <v>10148</v>
      </c>
      <c r="H52" s="30" t="s">
        <v>6</v>
      </c>
      <c r="I52" s="30" t="s">
        <v>6</v>
      </c>
      <c r="J52" s="63">
        <v>10148</v>
      </c>
      <c r="K52" s="69">
        <v>0.25997848029922632</v>
      </c>
      <c r="M52" s="172"/>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row>
    <row r="53" spans="1:45" s="16" customFormat="1" ht="15.95" customHeight="1" x14ac:dyDescent="0.2">
      <c r="A53" s="64">
        <v>1998</v>
      </c>
      <c r="B53" s="65">
        <v>19298</v>
      </c>
      <c r="C53" s="32">
        <v>309</v>
      </c>
      <c r="D53" s="30">
        <v>294</v>
      </c>
      <c r="E53" s="32">
        <v>19901</v>
      </c>
      <c r="F53" s="67">
        <v>0.58376110997037345</v>
      </c>
      <c r="G53" s="68">
        <v>8906</v>
      </c>
      <c r="H53" s="30" t="s">
        <v>6</v>
      </c>
      <c r="I53" s="30" t="s">
        <v>6</v>
      </c>
      <c r="J53" s="63">
        <v>8906</v>
      </c>
      <c r="K53" s="69">
        <v>0.26124197002141325</v>
      </c>
      <c r="M53" s="172"/>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row>
    <row r="54" spans="1:45" s="16" customFormat="1" ht="15.95" customHeight="1" x14ac:dyDescent="0.2">
      <c r="A54" s="64">
        <v>1999</v>
      </c>
      <c r="B54" s="65">
        <v>18277</v>
      </c>
      <c r="C54" s="32">
        <v>281</v>
      </c>
      <c r="D54" s="30">
        <v>244</v>
      </c>
      <c r="E54" s="32">
        <v>18802</v>
      </c>
      <c r="F54" s="67">
        <v>0.57795401450879136</v>
      </c>
      <c r="G54" s="68">
        <v>8906</v>
      </c>
      <c r="H54" s="30" t="s">
        <v>6</v>
      </c>
      <c r="I54" s="30" t="s">
        <v>6</v>
      </c>
      <c r="J54" s="63">
        <v>8906</v>
      </c>
      <c r="K54" s="69">
        <v>0.27376121972211975</v>
      </c>
      <c r="M54" s="172"/>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row>
    <row r="55" spans="1:45" s="16" customFormat="1" ht="12" customHeight="1" x14ac:dyDescent="0.2">
      <c r="A55" s="64"/>
      <c r="B55" s="65"/>
      <c r="C55" s="32"/>
      <c r="D55" s="30"/>
      <c r="E55" s="32"/>
      <c r="F55" s="67"/>
      <c r="G55" s="68"/>
      <c r="H55" s="30"/>
      <c r="I55" s="30"/>
      <c r="J55" s="63"/>
      <c r="K55" s="69"/>
      <c r="M55" s="172"/>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row>
    <row r="56" spans="1:45" s="16" customFormat="1" ht="15.95" customHeight="1" x14ac:dyDescent="0.2">
      <c r="A56" s="64">
        <v>2000</v>
      </c>
      <c r="B56" s="65">
        <f>12500+5881</f>
        <v>18381</v>
      </c>
      <c r="C56" s="32">
        <v>211</v>
      </c>
      <c r="D56" s="30">
        <v>282</v>
      </c>
      <c r="E56" s="32">
        <v>18875</v>
      </c>
      <c r="F56" s="67">
        <v>0.58109106582107017</v>
      </c>
      <c r="G56" s="68">
        <v>9301</v>
      </c>
      <c r="H56" s="30" t="s">
        <v>6</v>
      </c>
      <c r="I56" s="30" t="s">
        <v>6</v>
      </c>
      <c r="J56" s="63">
        <v>9301</v>
      </c>
      <c r="K56" s="69">
        <v>0.28634320546764364</v>
      </c>
      <c r="M56" s="172"/>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row>
    <row r="57" spans="1:45" s="16" customFormat="1" ht="15.95" customHeight="1" x14ac:dyDescent="0.2">
      <c r="A57" s="75">
        <v>2001</v>
      </c>
      <c r="B57" s="65">
        <f>12477+5983</f>
        <v>18460</v>
      </c>
      <c r="C57" s="32">
        <v>236</v>
      </c>
      <c r="D57" s="30">
        <v>299</v>
      </c>
      <c r="E57" s="32">
        <v>18995</v>
      </c>
      <c r="F57" s="81">
        <f t="shared" ref="F57:F65" si="0">E57/L128</f>
        <v>0.59329710144927539</v>
      </c>
      <c r="G57" s="68">
        <v>8959</v>
      </c>
      <c r="H57" s="30" t="s">
        <v>6</v>
      </c>
      <c r="I57" s="30" t="s">
        <v>6</v>
      </c>
      <c r="J57" s="63">
        <f>G57</f>
        <v>8959</v>
      </c>
      <c r="K57" s="69">
        <f t="shared" ref="K57:K65" si="1">J57/L128</f>
        <v>0.27982883558220889</v>
      </c>
      <c r="M57" s="172"/>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row>
    <row r="58" spans="1:45" s="16" customFormat="1" ht="15.95" customHeight="1" x14ac:dyDescent="0.2">
      <c r="A58" s="64">
        <v>2002</v>
      </c>
      <c r="B58" s="65">
        <f>13293+6455</f>
        <v>19748</v>
      </c>
      <c r="C58" s="32">
        <v>237</v>
      </c>
      <c r="D58" s="30">
        <v>317</v>
      </c>
      <c r="E58" s="32">
        <v>20302</v>
      </c>
      <c r="F58" s="81">
        <f t="shared" si="0"/>
        <v>0.59594328822614262</v>
      </c>
      <c r="G58" s="68">
        <v>9925</v>
      </c>
      <c r="H58" s="30" t="s">
        <v>6</v>
      </c>
      <c r="I58" s="30" t="s">
        <v>6</v>
      </c>
      <c r="J58" s="63">
        <f>G58</f>
        <v>9925</v>
      </c>
      <c r="K58" s="69">
        <f t="shared" si="1"/>
        <v>0.29133765814424517</v>
      </c>
      <c r="M58" s="172"/>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row>
    <row r="59" spans="1:45" s="16" customFormat="1" ht="15.95" customHeight="1" x14ac:dyDescent="0.2">
      <c r="A59" s="64">
        <v>2003</v>
      </c>
      <c r="B59" s="65">
        <v>18538</v>
      </c>
      <c r="C59" s="32">
        <v>214</v>
      </c>
      <c r="D59" s="30">
        <v>277</v>
      </c>
      <c r="E59" s="32">
        <f>SUM(B59:D59)</f>
        <v>19029</v>
      </c>
      <c r="F59" s="67">
        <f t="shared" si="0"/>
        <v>0.59271141566734153</v>
      </c>
      <c r="G59" s="68">
        <v>9273</v>
      </c>
      <c r="H59" s="30" t="s">
        <v>6</v>
      </c>
      <c r="I59" s="30" t="s">
        <v>6</v>
      </c>
      <c r="J59" s="63">
        <v>9273</v>
      </c>
      <c r="K59" s="69">
        <f t="shared" si="1"/>
        <v>0.28883351502881172</v>
      </c>
      <c r="M59" s="172"/>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s="16" customFormat="1" ht="15.95" customHeight="1" x14ac:dyDescent="0.2">
      <c r="A60" s="64">
        <v>2004</v>
      </c>
      <c r="B60" s="65">
        <v>18395</v>
      </c>
      <c r="C60" s="32">
        <v>196</v>
      </c>
      <c r="D60" s="30">
        <v>297</v>
      </c>
      <c r="E60" s="32">
        <f>SUM(B60:D60)</f>
        <v>18888</v>
      </c>
      <c r="F60" s="67">
        <f t="shared" si="0"/>
        <v>0.61221314663555038</v>
      </c>
      <c r="G60" s="68">
        <v>8352</v>
      </c>
      <c r="H60" s="30" t="s">
        <v>6</v>
      </c>
      <c r="I60" s="30" t="s">
        <v>6</v>
      </c>
      <c r="J60" s="63">
        <v>8352</v>
      </c>
      <c r="K60" s="69">
        <f t="shared" si="1"/>
        <v>0.27071178529754958</v>
      </c>
      <c r="M60" s="172"/>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s="16" customFormat="1" ht="15.95" customHeight="1" x14ac:dyDescent="0.2">
      <c r="A61" s="64">
        <v>2005</v>
      </c>
      <c r="B61" s="65">
        <v>18794</v>
      </c>
      <c r="C61" s="32">
        <v>181</v>
      </c>
      <c r="D61" s="30">
        <v>297</v>
      </c>
      <c r="E61" s="32">
        <f>SUM(B61:D61)</f>
        <v>19272</v>
      </c>
      <c r="F61" s="67">
        <f t="shared" si="0"/>
        <v>0.60860228636392344</v>
      </c>
      <c r="G61" s="68">
        <v>8971</v>
      </c>
      <c r="H61" s="30" t="s">
        <v>6</v>
      </c>
      <c r="I61" s="30" t="s">
        <v>6</v>
      </c>
      <c r="J61" s="32">
        <v>8971</v>
      </c>
      <c r="K61" s="69">
        <f t="shared" si="1"/>
        <v>0.28330070106739091</v>
      </c>
      <c r="M61" s="172"/>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s="16" customFormat="1" ht="15.95" customHeight="1" x14ac:dyDescent="0.2">
      <c r="A62" s="64">
        <v>2006</v>
      </c>
      <c r="B62" s="65">
        <v>18060</v>
      </c>
      <c r="C62" s="32">
        <v>177</v>
      </c>
      <c r="D62" s="30">
        <v>288</v>
      </c>
      <c r="E62" s="32">
        <v>18526</v>
      </c>
      <c r="F62" s="67">
        <f t="shared" si="0"/>
        <v>0.60816755301687353</v>
      </c>
      <c r="G62" s="68">
        <v>8350</v>
      </c>
      <c r="H62" s="30" t="s">
        <v>6</v>
      </c>
      <c r="I62" s="30" t="s">
        <v>6</v>
      </c>
      <c r="J62" s="32">
        <v>8350</v>
      </c>
      <c r="K62" s="69">
        <f t="shared" si="1"/>
        <v>0.27411200840391309</v>
      </c>
      <c r="M62" s="172"/>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row>
    <row r="63" spans="1:45" s="16" customFormat="1" ht="15.95" customHeight="1" x14ac:dyDescent="0.2">
      <c r="A63" s="64">
        <v>2007</v>
      </c>
      <c r="B63" s="65">
        <v>18191</v>
      </c>
      <c r="C63" s="32">
        <v>169</v>
      </c>
      <c r="D63" s="30">
        <v>295</v>
      </c>
      <c r="E63" s="32">
        <v>18656</v>
      </c>
      <c r="F63" s="67">
        <f t="shared" si="0"/>
        <v>0.60283710860503437</v>
      </c>
      <c r="G63" s="68">
        <v>8758</v>
      </c>
      <c r="H63" s="30" t="s">
        <v>6</v>
      </c>
      <c r="I63" s="30" t="s">
        <v>6</v>
      </c>
      <c r="J63" s="32">
        <v>8758</v>
      </c>
      <c r="K63" s="69">
        <f t="shared" si="1"/>
        <v>0.28299996768669017</v>
      </c>
      <c r="M63" s="172"/>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45" s="16" customFormat="1" ht="15.95" customHeight="1" x14ac:dyDescent="0.2">
      <c r="A64" s="200">
        <v>2008</v>
      </c>
      <c r="B64" s="65">
        <v>20170</v>
      </c>
      <c r="C64" s="32">
        <v>207</v>
      </c>
      <c r="D64" s="30">
        <v>311</v>
      </c>
      <c r="E64" s="32">
        <v>20698</v>
      </c>
      <c r="F64" s="67">
        <f t="shared" si="0"/>
        <v>0.61043442357035416</v>
      </c>
      <c r="G64" s="68">
        <v>9386</v>
      </c>
      <c r="H64" s="30" t="s">
        <v>6</v>
      </c>
      <c r="I64" s="30" t="s">
        <v>6</v>
      </c>
      <c r="J64" s="32">
        <v>9386</v>
      </c>
      <c r="K64" s="69">
        <f t="shared" si="1"/>
        <v>0.27681599669684726</v>
      </c>
      <c r="M64" s="172"/>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row>
    <row r="65" spans="1:45" s="16" customFormat="1" ht="15.95" customHeight="1" x14ac:dyDescent="0.2">
      <c r="A65" s="75">
        <v>2009</v>
      </c>
      <c r="B65" s="65">
        <v>20024</v>
      </c>
      <c r="C65" s="32">
        <v>170</v>
      </c>
      <c r="D65" s="30">
        <v>314</v>
      </c>
      <c r="E65" s="32">
        <v>20509</v>
      </c>
      <c r="F65" s="67">
        <f t="shared" si="0"/>
        <v>0.59520561859709198</v>
      </c>
      <c r="G65" s="217">
        <v>10011</v>
      </c>
      <c r="H65" s="30" t="s">
        <v>6</v>
      </c>
      <c r="I65" s="30" t="s">
        <v>6</v>
      </c>
      <c r="J65" s="32">
        <v>10011</v>
      </c>
      <c r="K65" s="69">
        <f t="shared" si="1"/>
        <v>0.29053603041471981</v>
      </c>
      <c r="M65" s="172"/>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row>
    <row r="66" spans="1:45" s="215" customFormat="1" ht="15.95" customHeight="1" x14ac:dyDescent="0.2">
      <c r="A66" s="30"/>
      <c r="B66" s="65"/>
      <c r="C66" s="32"/>
      <c r="D66" s="30"/>
      <c r="E66" s="32"/>
      <c r="F66" s="67"/>
      <c r="G66" s="217"/>
      <c r="H66" s="30"/>
      <c r="I66" s="30"/>
      <c r="J66" s="32"/>
      <c r="K66" s="69"/>
      <c r="M66" s="172"/>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row>
    <row r="67" spans="1:45" s="215" customFormat="1" ht="15.95" customHeight="1" x14ac:dyDescent="0.2">
      <c r="A67" s="30">
        <v>2010</v>
      </c>
      <c r="B67" s="65">
        <v>19037</v>
      </c>
      <c r="C67" s="32">
        <v>194</v>
      </c>
      <c r="D67" s="32">
        <v>337</v>
      </c>
      <c r="E67" s="32">
        <v>19567</v>
      </c>
      <c r="F67" s="67">
        <f t="shared" ref="F67:F75" si="2">E67/L138</f>
        <v>0.59132668479903294</v>
      </c>
      <c r="G67" s="68">
        <v>9712</v>
      </c>
      <c r="H67" s="30" t="s">
        <v>6</v>
      </c>
      <c r="I67" s="30" t="s">
        <v>6</v>
      </c>
      <c r="J67" s="32">
        <v>9712</v>
      </c>
      <c r="K67" s="69">
        <f t="shared" ref="K67:K75" si="3">J67/L138</f>
        <v>0.29350256875188879</v>
      </c>
      <c r="M67" s="172"/>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row>
    <row r="68" spans="1:45" s="215" customFormat="1" ht="15.95" customHeight="1" x14ac:dyDescent="0.2">
      <c r="A68" s="30">
        <v>2011</v>
      </c>
      <c r="B68" s="65">
        <v>19956</v>
      </c>
      <c r="C68" s="32">
        <v>162</v>
      </c>
      <c r="D68" s="32">
        <v>372</v>
      </c>
      <c r="E68" s="32">
        <v>20490</v>
      </c>
      <c r="F68" s="67">
        <f t="shared" si="2"/>
        <v>0.5868874058373672</v>
      </c>
      <c r="G68" s="68">
        <v>10385</v>
      </c>
      <c r="H68" s="242" t="s">
        <v>6</v>
      </c>
      <c r="I68" s="242" t="s">
        <v>6</v>
      </c>
      <c r="J68" s="32">
        <v>10385</v>
      </c>
      <c r="K68" s="69">
        <f t="shared" si="3"/>
        <v>0.29745367055251626</v>
      </c>
      <c r="M68" s="172"/>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row>
    <row r="69" spans="1:45" s="215" customFormat="1" ht="15.95" customHeight="1" x14ac:dyDescent="0.2">
      <c r="A69" s="75">
        <v>2012</v>
      </c>
      <c r="B69" s="65">
        <v>17908</v>
      </c>
      <c r="C69" s="32">
        <v>122</v>
      </c>
      <c r="D69" s="32">
        <v>306</v>
      </c>
      <c r="E69" s="32">
        <v>18336</v>
      </c>
      <c r="F69" s="67">
        <f t="shared" si="2"/>
        <v>0.60248406387592823</v>
      </c>
      <c r="G69" s="217">
        <v>8642</v>
      </c>
      <c r="H69" s="242" t="s">
        <v>6</v>
      </c>
      <c r="I69" s="242" t="s">
        <v>6</v>
      </c>
      <c r="J69" s="32">
        <v>8642</v>
      </c>
      <c r="K69" s="69">
        <f t="shared" si="3"/>
        <v>0.28395873036735231</v>
      </c>
      <c r="M69" s="172"/>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row>
    <row r="70" spans="1:45" s="215" customFormat="1" ht="15.95" customHeight="1" x14ac:dyDescent="0.2">
      <c r="A70" s="30">
        <v>2013</v>
      </c>
      <c r="B70" s="65">
        <v>19327</v>
      </c>
      <c r="C70" s="32">
        <v>139</v>
      </c>
      <c r="D70" s="32">
        <v>366</v>
      </c>
      <c r="E70" s="32">
        <v>19792</v>
      </c>
      <c r="F70" s="67">
        <f t="shared" si="2"/>
        <v>0.59301872659176025</v>
      </c>
      <c r="G70" s="217">
        <v>9904</v>
      </c>
      <c r="H70" s="242" t="s">
        <v>6</v>
      </c>
      <c r="I70" s="242" t="s">
        <v>6</v>
      </c>
      <c r="J70" s="32">
        <v>9904</v>
      </c>
      <c r="K70" s="69">
        <f t="shared" si="3"/>
        <v>0.29674906367041198</v>
      </c>
      <c r="M70" s="272"/>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row>
    <row r="71" spans="1:45" s="215" customFormat="1" ht="15.95" customHeight="1" x14ac:dyDescent="0.2">
      <c r="A71" s="30">
        <v>2014</v>
      </c>
      <c r="B71" s="65">
        <v>19830</v>
      </c>
      <c r="C71" s="32">
        <v>130</v>
      </c>
      <c r="D71" s="32">
        <v>366</v>
      </c>
      <c r="E71" s="32">
        <v>20346</v>
      </c>
      <c r="F71" s="67">
        <f t="shared" si="2"/>
        <v>0.58495773676039331</v>
      </c>
      <c r="G71" s="217">
        <v>10534</v>
      </c>
      <c r="H71" s="242" t="s">
        <v>6</v>
      </c>
      <c r="I71" s="242" t="s">
        <v>6</v>
      </c>
      <c r="J71" s="32">
        <v>10534</v>
      </c>
      <c r="K71" s="69">
        <f t="shared" si="3"/>
        <v>0.3028578000115002</v>
      </c>
      <c r="M71" s="272"/>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row>
    <row r="72" spans="1:45" s="215" customFormat="1" ht="15.95" customHeight="1" x14ac:dyDescent="0.2">
      <c r="A72" s="75">
        <v>2015</v>
      </c>
      <c r="B72" s="65">
        <v>18012</v>
      </c>
      <c r="C72" s="32">
        <v>153</v>
      </c>
      <c r="D72" s="32">
        <v>322</v>
      </c>
      <c r="E72" s="32">
        <v>18486</v>
      </c>
      <c r="F72" s="67">
        <f t="shared" si="2"/>
        <v>0.59836861526509999</v>
      </c>
      <c r="G72" s="217">
        <v>8957</v>
      </c>
      <c r="H72" s="242" t="s">
        <v>6</v>
      </c>
      <c r="I72" s="242" t="s">
        <v>6</v>
      </c>
      <c r="J72" s="32">
        <v>8957</v>
      </c>
      <c r="K72" s="69">
        <f t="shared" si="3"/>
        <v>0.28992684663688745</v>
      </c>
      <c r="M72" s="276"/>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row>
    <row r="73" spans="1:45" s="215" customFormat="1" ht="15.95" customHeight="1" x14ac:dyDescent="0.2">
      <c r="A73" s="30">
        <v>2016</v>
      </c>
      <c r="B73" s="65">
        <v>18521</v>
      </c>
      <c r="C73" s="32">
        <v>147</v>
      </c>
      <c r="D73" s="32">
        <v>324</v>
      </c>
      <c r="E73" s="32">
        <v>18993</v>
      </c>
      <c r="F73" s="67">
        <f t="shared" si="2"/>
        <v>0.60104430379746832</v>
      </c>
      <c r="G73" s="217">
        <v>8869</v>
      </c>
      <c r="H73" s="242" t="s">
        <v>6</v>
      </c>
      <c r="I73" s="242" t="s">
        <v>6</v>
      </c>
      <c r="J73" s="32">
        <v>8869</v>
      </c>
      <c r="K73" s="69">
        <f t="shared" si="3"/>
        <v>0.2806645569620253</v>
      </c>
      <c r="M73" s="279"/>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row>
    <row r="74" spans="1:45" s="215" customFormat="1" ht="15.95" customHeight="1" x14ac:dyDescent="0.2">
      <c r="A74" s="30">
        <v>2017</v>
      </c>
      <c r="B74" s="65">
        <v>21013</v>
      </c>
      <c r="C74" s="32">
        <v>152</v>
      </c>
      <c r="D74" s="32">
        <v>373</v>
      </c>
      <c r="E74" s="32">
        <v>21538</v>
      </c>
      <c r="F74" s="67">
        <f t="shared" si="2"/>
        <v>0.60224254117383891</v>
      </c>
      <c r="G74" s="217">
        <v>10182</v>
      </c>
      <c r="H74" s="242" t="s">
        <v>6</v>
      </c>
      <c r="I74" s="242" t="s">
        <v>6</v>
      </c>
      <c r="J74" s="32">
        <v>10182</v>
      </c>
      <c r="K74" s="69">
        <f t="shared" si="3"/>
        <v>0.28470765875346027</v>
      </c>
      <c r="M74" s="279"/>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row>
    <row r="75" spans="1:45" s="215" customFormat="1" ht="15.95" customHeight="1" x14ac:dyDescent="0.2">
      <c r="A75" s="75">
        <v>2018</v>
      </c>
      <c r="B75" s="65">
        <v>21106</v>
      </c>
      <c r="C75" s="32">
        <v>171</v>
      </c>
      <c r="D75" s="32">
        <v>394</v>
      </c>
      <c r="E75" s="32">
        <v>21672</v>
      </c>
      <c r="F75" s="67">
        <f t="shared" si="2"/>
        <v>0.60598943041691133</v>
      </c>
      <c r="G75" s="68">
        <v>11201</v>
      </c>
      <c r="H75" s="242" t="s">
        <v>6</v>
      </c>
      <c r="I75" s="242" t="s">
        <v>6</v>
      </c>
      <c r="J75" s="32">
        <v>11201</v>
      </c>
      <c r="K75" s="69">
        <f t="shared" si="3"/>
        <v>0.31320079411682467</v>
      </c>
      <c r="M75" s="279"/>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row>
    <row r="76" spans="1:45" s="215" customFormat="1" ht="15.95" customHeight="1" x14ac:dyDescent="0.2">
      <c r="A76" s="296">
        <v>2019</v>
      </c>
      <c r="B76" s="284">
        <v>23377</v>
      </c>
      <c r="C76" s="79">
        <v>151</v>
      </c>
      <c r="D76" s="79">
        <v>178</v>
      </c>
      <c r="E76" s="79">
        <v>23706</v>
      </c>
      <c r="F76" s="285">
        <f>E76/40003</f>
        <v>0.59260555458340625</v>
      </c>
      <c r="G76" s="304">
        <v>11579</v>
      </c>
      <c r="H76" s="223" t="s">
        <v>6</v>
      </c>
      <c r="I76" s="223" t="s">
        <v>6</v>
      </c>
      <c r="J76" s="79">
        <v>11579</v>
      </c>
      <c r="K76" s="285">
        <f>J76/40003</f>
        <v>0.28945329100317474</v>
      </c>
      <c r="M76" s="279"/>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row>
    <row r="77" spans="1:45" s="58" customFormat="1" x14ac:dyDescent="0.2">
      <c r="A77" s="141" t="s">
        <v>6</v>
      </c>
      <c r="B77" s="142" t="s">
        <v>24</v>
      </c>
      <c r="M77" s="172"/>
    </row>
    <row r="78" spans="1:45" s="58" customFormat="1" x14ac:dyDescent="0.2">
      <c r="A78" s="174" t="s">
        <v>25</v>
      </c>
      <c r="B78" s="143" t="s">
        <v>26</v>
      </c>
      <c r="M78" s="172"/>
    </row>
    <row r="79" spans="1:45" s="58" customFormat="1" ht="16.5" customHeight="1" x14ac:dyDescent="0.2">
      <c r="A79" s="144" t="s">
        <v>71</v>
      </c>
      <c r="B79" s="143"/>
      <c r="M79" s="172"/>
    </row>
    <row r="80" spans="1:45" s="58" customFormat="1" ht="8.25" customHeight="1" x14ac:dyDescent="0.2">
      <c r="M80" s="172"/>
    </row>
    <row r="81" spans="1:13" s="58" customFormat="1" ht="49.15" customHeight="1" x14ac:dyDescent="0.2">
      <c r="A81" s="71"/>
      <c r="B81" s="380" t="s">
        <v>127</v>
      </c>
      <c r="C81" s="386"/>
      <c r="D81" s="386"/>
      <c r="E81" s="386"/>
      <c r="F81" s="387"/>
      <c r="G81" s="380" t="s">
        <v>136</v>
      </c>
      <c r="H81" s="382"/>
      <c r="I81" s="380" t="s">
        <v>163</v>
      </c>
      <c r="J81" s="381"/>
      <c r="K81" s="381"/>
      <c r="L81" s="382"/>
      <c r="M81" s="172"/>
    </row>
    <row r="82" spans="1:13" s="56" customFormat="1" ht="45" customHeight="1" x14ac:dyDescent="0.2">
      <c r="A82" s="59" t="s">
        <v>2</v>
      </c>
      <c r="B82" s="60" t="s">
        <v>16</v>
      </c>
      <c r="C82" s="61" t="s">
        <v>8</v>
      </c>
      <c r="D82" s="61" t="s">
        <v>17</v>
      </c>
      <c r="E82" s="61" t="s">
        <v>18</v>
      </c>
      <c r="F82" s="62" t="s">
        <v>19</v>
      </c>
      <c r="G82" s="60" t="s">
        <v>21</v>
      </c>
      <c r="H82" s="62" t="s">
        <v>19</v>
      </c>
      <c r="I82" s="60" t="s">
        <v>22</v>
      </c>
      <c r="J82" s="61" t="s">
        <v>8</v>
      </c>
      <c r="K82" s="61" t="s">
        <v>17</v>
      </c>
      <c r="L82" s="72" t="s">
        <v>23</v>
      </c>
      <c r="M82" s="172"/>
    </row>
    <row r="83" spans="1:13" s="58" customFormat="1" ht="15.95" customHeight="1" x14ac:dyDescent="0.2">
      <c r="A83" s="64">
        <v>1960</v>
      </c>
      <c r="B83" s="65">
        <v>4048</v>
      </c>
      <c r="C83" s="33">
        <v>388</v>
      </c>
      <c r="D83" s="33">
        <v>566</v>
      </c>
      <c r="E83" s="32">
        <v>5002</v>
      </c>
      <c r="F83" s="67">
        <v>0.1103560870140758</v>
      </c>
      <c r="G83" s="65">
        <v>1152</v>
      </c>
      <c r="H83" s="67">
        <v>2.3945623480014135E-2</v>
      </c>
      <c r="I83" s="65">
        <v>28129</v>
      </c>
      <c r="J83" s="34">
        <v>19122</v>
      </c>
      <c r="K83" s="33">
        <v>858</v>
      </c>
      <c r="L83" s="74">
        <v>48109</v>
      </c>
      <c r="M83" s="172"/>
    </row>
    <row r="84" spans="1:13" s="58" customFormat="1" ht="15.95" customHeight="1" x14ac:dyDescent="0.2">
      <c r="A84" s="64">
        <v>1961</v>
      </c>
      <c r="B84" s="65">
        <v>3928</v>
      </c>
      <c r="C84" s="33">
        <v>512</v>
      </c>
      <c r="D84" s="33">
        <v>516</v>
      </c>
      <c r="E84" s="32">
        <v>4956</v>
      </c>
      <c r="F84" s="67">
        <v>0.10301606767964414</v>
      </c>
      <c r="G84" s="65">
        <v>1045</v>
      </c>
      <c r="H84" s="67">
        <v>2.1008825717215174E-2</v>
      </c>
      <c r="I84" s="65">
        <v>28318</v>
      </c>
      <c r="J84" s="34">
        <v>20640</v>
      </c>
      <c r="K84" s="33">
        <v>783</v>
      </c>
      <c r="L84" s="74">
        <v>49741</v>
      </c>
      <c r="M84" s="172"/>
    </row>
    <row r="85" spans="1:13" s="58" customFormat="1" ht="15.95" customHeight="1" x14ac:dyDescent="0.2">
      <c r="A85" s="64">
        <v>1962</v>
      </c>
      <c r="B85" s="65">
        <v>4067</v>
      </c>
      <c r="C85" s="33">
        <v>380</v>
      </c>
      <c r="D85" s="33">
        <v>606</v>
      </c>
      <c r="E85" s="32">
        <v>5053</v>
      </c>
      <c r="F85" s="67">
        <v>0.10158621660199835</v>
      </c>
      <c r="G85" s="65">
        <v>1078</v>
      </c>
      <c r="H85" s="67">
        <v>2.0807597282273008E-2</v>
      </c>
      <c r="I85" s="65">
        <v>29451</v>
      </c>
      <c r="J85" s="34">
        <v>21502</v>
      </c>
      <c r="K85" s="33">
        <v>855</v>
      </c>
      <c r="L85" s="74">
        <v>51808</v>
      </c>
      <c r="M85" s="172"/>
    </row>
    <row r="86" spans="1:13" s="58" customFormat="1" ht="15.95" customHeight="1" x14ac:dyDescent="0.2">
      <c r="A86" s="64">
        <v>1963</v>
      </c>
      <c r="B86" s="65">
        <v>4092</v>
      </c>
      <c r="C86" s="33">
        <v>371</v>
      </c>
      <c r="D86" s="33">
        <v>752</v>
      </c>
      <c r="E86" s="32">
        <v>5215</v>
      </c>
      <c r="F86" s="67">
        <v>0.10066012970969734</v>
      </c>
      <c r="G86" s="75">
        <v>945</v>
      </c>
      <c r="H86" s="67">
        <v>1.7666853617498597E-2</v>
      </c>
      <c r="I86" s="65">
        <v>28694</v>
      </c>
      <c r="J86" s="34">
        <v>23924</v>
      </c>
      <c r="K86" s="33">
        <v>872</v>
      </c>
      <c r="L86" s="74">
        <v>53490</v>
      </c>
      <c r="M86" s="172"/>
    </row>
    <row r="87" spans="1:13" s="58" customFormat="1" ht="15.95" customHeight="1" x14ac:dyDescent="0.2">
      <c r="A87" s="64">
        <v>1964</v>
      </c>
      <c r="B87" s="65">
        <v>4030</v>
      </c>
      <c r="C87" s="33">
        <v>396</v>
      </c>
      <c r="D87" s="33">
        <v>793</v>
      </c>
      <c r="E87" s="32">
        <v>5219</v>
      </c>
      <c r="F87" s="67">
        <v>9.7569639184894377E-2</v>
      </c>
      <c r="G87" s="65">
        <v>1018</v>
      </c>
      <c r="H87" s="67">
        <v>1.7264771725120413E-2</v>
      </c>
      <c r="I87" s="65">
        <v>31937</v>
      </c>
      <c r="J87" s="34">
        <v>26125</v>
      </c>
      <c r="K87" s="33">
        <v>902</v>
      </c>
      <c r="L87" s="74">
        <v>58964</v>
      </c>
      <c r="M87" s="172"/>
    </row>
    <row r="88" spans="1:13" s="58" customFormat="1" ht="15.95" customHeight="1" x14ac:dyDescent="0.2">
      <c r="A88" s="64">
        <v>1965</v>
      </c>
      <c r="B88" s="65">
        <v>4446</v>
      </c>
      <c r="C88" s="33">
        <v>480</v>
      </c>
      <c r="D88" s="33">
        <v>847</v>
      </c>
      <c r="E88" s="32">
        <v>5773</v>
      </c>
      <c r="F88" s="67">
        <v>9.7907197612102301E-2</v>
      </c>
      <c r="G88" s="65">
        <v>1160</v>
      </c>
      <c r="H88" s="67">
        <v>1.8438453713123092E-2</v>
      </c>
      <c r="I88" s="65">
        <v>34859</v>
      </c>
      <c r="J88" s="34">
        <v>27124</v>
      </c>
      <c r="K88" s="33">
        <v>929</v>
      </c>
      <c r="L88" s="74">
        <v>62912</v>
      </c>
      <c r="M88" s="172"/>
    </row>
    <row r="89" spans="1:13" s="58" customFormat="1" ht="15.95" customHeight="1" x14ac:dyDescent="0.2">
      <c r="A89" s="64">
        <v>1966</v>
      </c>
      <c r="B89" s="65">
        <v>4767</v>
      </c>
      <c r="C89" s="33">
        <v>499</v>
      </c>
      <c r="D89" s="33">
        <v>868</v>
      </c>
      <c r="E89" s="32">
        <v>6134</v>
      </c>
      <c r="F89" s="67">
        <v>9.7501271617497456E-2</v>
      </c>
      <c r="G89" s="65">
        <v>1125</v>
      </c>
      <c r="H89" s="67">
        <v>1.7980437284234752E-2</v>
      </c>
      <c r="I89" s="65">
        <v>33863</v>
      </c>
      <c r="J89" s="34">
        <v>27804</v>
      </c>
      <c r="K89" s="33">
        <v>901</v>
      </c>
      <c r="L89" s="74">
        <v>62568</v>
      </c>
      <c r="M89" s="172"/>
    </row>
    <row r="90" spans="1:13" s="58" customFormat="1" ht="15.95" customHeight="1" x14ac:dyDescent="0.2">
      <c r="A90" s="64">
        <v>1967</v>
      </c>
      <c r="B90" s="65">
        <v>4593</v>
      </c>
      <c r="C90" s="33">
        <v>490</v>
      </c>
      <c r="D90" s="33">
        <v>846</v>
      </c>
      <c r="E90" s="32">
        <v>5929</v>
      </c>
      <c r="F90" s="67">
        <v>9.4760900140646975E-2</v>
      </c>
      <c r="G90" s="65">
        <v>1160</v>
      </c>
      <c r="H90" s="67">
        <v>1.9277108433734941E-2</v>
      </c>
      <c r="I90" s="65">
        <v>34276</v>
      </c>
      <c r="J90" s="34">
        <v>24976</v>
      </c>
      <c r="K90" s="33">
        <v>923</v>
      </c>
      <c r="L90" s="74">
        <v>60175</v>
      </c>
      <c r="M90" s="172"/>
    </row>
    <row r="91" spans="1:13" s="58" customFormat="1" ht="15.95" customHeight="1" x14ac:dyDescent="0.2">
      <c r="A91" s="64">
        <v>1968</v>
      </c>
      <c r="B91" s="65">
        <v>4505</v>
      </c>
      <c r="C91" s="33">
        <v>397</v>
      </c>
      <c r="D91" s="33">
        <v>856</v>
      </c>
      <c r="E91" s="32">
        <v>5758</v>
      </c>
      <c r="F91" s="67">
        <v>9.5687577897798096E-2</v>
      </c>
      <c r="G91" s="65">
        <v>1074</v>
      </c>
      <c r="H91" s="67">
        <v>1.7047077870543791E-2</v>
      </c>
      <c r="I91" s="65">
        <v>35488</v>
      </c>
      <c r="J91" s="34">
        <v>26597</v>
      </c>
      <c r="K91" s="33">
        <v>917</v>
      </c>
      <c r="L91" s="74">
        <v>63002</v>
      </c>
      <c r="M91" s="172"/>
    </row>
    <row r="92" spans="1:13" s="58" customFormat="1" ht="15.95" customHeight="1" x14ac:dyDescent="0.2">
      <c r="A92" s="64">
        <v>1969</v>
      </c>
      <c r="B92" s="65">
        <v>4504</v>
      </c>
      <c r="C92" s="33">
        <v>424</v>
      </c>
      <c r="D92" s="33">
        <v>852</v>
      </c>
      <c r="E92" s="32">
        <v>5780</v>
      </c>
      <c r="F92" s="67">
        <v>9.1743119266055051E-2</v>
      </c>
      <c r="G92" s="65">
        <v>1118</v>
      </c>
      <c r="H92" s="67">
        <v>1.5800780145853354E-2</v>
      </c>
      <c r="I92" s="65">
        <v>37585</v>
      </c>
      <c r="J92" s="34">
        <v>32225</v>
      </c>
      <c r="K92" s="33">
        <v>946</v>
      </c>
      <c r="L92" s="74">
        <v>70756</v>
      </c>
      <c r="M92" s="172"/>
    </row>
    <row r="93" spans="1:13" s="58" customFormat="1" ht="12" customHeight="1" x14ac:dyDescent="0.2">
      <c r="A93" s="64"/>
      <c r="G93" s="65"/>
      <c r="H93" s="67"/>
      <c r="I93" s="65"/>
      <c r="J93" s="34"/>
      <c r="K93" s="33"/>
      <c r="L93" s="74"/>
      <c r="M93" s="172"/>
    </row>
    <row r="94" spans="1:13" s="58" customFormat="1" ht="15.95" customHeight="1" x14ac:dyDescent="0.2">
      <c r="A94" s="64">
        <v>1970</v>
      </c>
      <c r="B94" s="65">
        <v>5042</v>
      </c>
      <c r="C94" s="33">
        <v>412</v>
      </c>
      <c r="D94" s="33">
        <v>891</v>
      </c>
      <c r="E94" s="32">
        <v>6345</v>
      </c>
      <c r="F94" s="67">
        <v>8.9674373904686522E-2</v>
      </c>
      <c r="G94" s="65">
        <v>1010</v>
      </c>
      <c r="H94" s="67">
        <v>1.3685080552281072E-2</v>
      </c>
      <c r="I94" s="65">
        <v>37833</v>
      </c>
      <c r="J94" s="34">
        <v>34966</v>
      </c>
      <c r="K94" s="34">
        <v>1004</v>
      </c>
      <c r="L94" s="74">
        <v>73803</v>
      </c>
      <c r="M94" s="172"/>
    </row>
    <row r="95" spans="1:13" s="58" customFormat="1" ht="15.95" customHeight="1" x14ac:dyDescent="0.2">
      <c r="A95" s="64">
        <v>1971</v>
      </c>
      <c r="B95" s="65">
        <v>4926</v>
      </c>
      <c r="C95" s="33">
        <v>378</v>
      </c>
      <c r="D95" s="33">
        <v>902</v>
      </c>
      <c r="E95" s="32">
        <v>6206</v>
      </c>
      <c r="F95" s="67">
        <v>8.4088722680649833E-2</v>
      </c>
      <c r="G95" s="65">
        <v>1048</v>
      </c>
      <c r="H95" s="67">
        <v>1.4269375306355863E-2</v>
      </c>
      <c r="I95" s="65">
        <v>36517</v>
      </c>
      <c r="J95" s="34">
        <v>34265</v>
      </c>
      <c r="K95" s="34">
        <v>2662</v>
      </c>
      <c r="L95" s="74">
        <v>73444</v>
      </c>
      <c r="M95" s="172"/>
    </row>
    <row r="96" spans="1:13" s="58" customFormat="1" ht="15.95" customHeight="1" x14ac:dyDescent="0.2">
      <c r="A96" s="64">
        <v>1972</v>
      </c>
      <c r="B96" s="65">
        <v>4901</v>
      </c>
      <c r="C96" s="33">
        <v>367</v>
      </c>
      <c r="D96" s="33">
        <v>895</v>
      </c>
      <c r="E96" s="32">
        <v>6163</v>
      </c>
      <c r="F96" s="67">
        <v>8.3914274821632814E-2</v>
      </c>
      <c r="G96" s="65">
        <v>1105</v>
      </c>
      <c r="H96" s="67">
        <v>1.4466380393799749E-2</v>
      </c>
      <c r="I96" s="65">
        <v>38710</v>
      </c>
      <c r="J96" s="34">
        <v>34699</v>
      </c>
      <c r="K96" s="34">
        <v>2975</v>
      </c>
      <c r="L96" s="74">
        <v>76384</v>
      </c>
      <c r="M96" s="172"/>
    </row>
    <row r="97" spans="1:13" s="58" customFormat="1" ht="15.95" customHeight="1" x14ac:dyDescent="0.2">
      <c r="A97" s="64">
        <v>1973</v>
      </c>
      <c r="B97" s="65">
        <v>5185</v>
      </c>
      <c r="C97" s="33">
        <v>353</v>
      </c>
      <c r="D97" s="33">
        <v>884</v>
      </c>
      <c r="E97" s="32">
        <v>6422</v>
      </c>
      <c r="F97" s="67">
        <v>8.4075198994553832E-2</v>
      </c>
      <c r="G97" s="75">
        <v>982</v>
      </c>
      <c r="H97" s="67">
        <v>1.2942168801729137E-2</v>
      </c>
      <c r="I97" s="65">
        <v>37007</v>
      </c>
      <c r="J97" s="34">
        <v>35014</v>
      </c>
      <c r="K97" s="34">
        <v>3857</v>
      </c>
      <c r="L97" s="74">
        <v>75876</v>
      </c>
      <c r="M97" s="172"/>
    </row>
    <row r="98" spans="1:13" s="58" customFormat="1" ht="15.95" customHeight="1" x14ac:dyDescent="0.2">
      <c r="A98" s="64">
        <v>1974</v>
      </c>
      <c r="B98" s="65">
        <v>4729</v>
      </c>
      <c r="C98" s="33">
        <v>414</v>
      </c>
      <c r="D98" s="35">
        <v>864</v>
      </c>
      <c r="E98" s="32">
        <v>6007</v>
      </c>
      <c r="F98" s="67">
        <v>7.9168643576361428E-2</v>
      </c>
      <c r="G98" s="75">
        <v>936</v>
      </c>
      <c r="H98" s="67">
        <v>1.2722231283640516E-2</v>
      </c>
      <c r="I98" s="65">
        <v>35601</v>
      </c>
      <c r="J98" s="34">
        <v>35168</v>
      </c>
      <c r="K98" s="34">
        <v>2803</v>
      </c>
      <c r="L98" s="74">
        <v>73572</v>
      </c>
      <c r="M98" s="172"/>
    </row>
    <row r="99" spans="1:13" s="58" customFormat="1" ht="15.95" customHeight="1" x14ac:dyDescent="0.2">
      <c r="A99" s="64">
        <v>1975</v>
      </c>
      <c r="B99" s="65">
        <v>4504</v>
      </c>
      <c r="C99" s="33">
        <v>412</v>
      </c>
      <c r="D99" s="33">
        <v>807</v>
      </c>
      <c r="E99" s="32">
        <v>5723</v>
      </c>
      <c r="F99" s="67">
        <v>7.7787745337900283E-2</v>
      </c>
      <c r="G99" s="65">
        <v>1000</v>
      </c>
      <c r="H99" s="67">
        <v>1.3456776832813004E-2</v>
      </c>
      <c r="I99" s="65">
        <v>39686</v>
      </c>
      <c r="J99" s="34">
        <v>32258</v>
      </c>
      <c r="K99" s="34">
        <v>2368</v>
      </c>
      <c r="L99" s="74">
        <v>74312</v>
      </c>
      <c r="M99" s="172"/>
    </row>
    <row r="100" spans="1:13" s="58" customFormat="1" ht="15.95" customHeight="1" x14ac:dyDescent="0.2">
      <c r="A100" s="64">
        <v>1976</v>
      </c>
      <c r="B100" s="65">
        <v>5145</v>
      </c>
      <c r="C100" s="33">
        <v>354</v>
      </c>
      <c r="D100" s="33">
        <v>845</v>
      </c>
      <c r="E100" s="32">
        <v>6344</v>
      </c>
      <c r="F100" s="67">
        <v>8.5369792227365696E-2</v>
      </c>
      <c r="G100" s="75">
        <v>762</v>
      </c>
      <c r="H100" s="67">
        <v>1.1384008605234851E-2</v>
      </c>
      <c r="I100" s="65">
        <v>36640</v>
      </c>
      <c r="J100" s="34">
        <v>28000</v>
      </c>
      <c r="K100" s="34">
        <v>2297</v>
      </c>
      <c r="L100" s="74">
        <v>66936</v>
      </c>
      <c r="M100" s="172"/>
    </row>
    <row r="101" spans="1:13" s="58" customFormat="1" ht="15.95" customHeight="1" x14ac:dyDescent="0.2">
      <c r="A101" s="64">
        <v>1977</v>
      </c>
      <c r="B101" s="65">
        <v>4875</v>
      </c>
      <c r="C101" s="33">
        <v>237</v>
      </c>
      <c r="D101" s="33">
        <v>892</v>
      </c>
      <c r="E101" s="32">
        <v>6004</v>
      </c>
      <c r="F101" s="67">
        <v>8.9697621608700845E-2</v>
      </c>
      <c r="G101" s="75">
        <v>715</v>
      </c>
      <c r="H101" s="67">
        <v>1.1569953720185119E-2</v>
      </c>
      <c r="I101" s="65">
        <v>35343</v>
      </c>
      <c r="J101" s="34">
        <v>24270</v>
      </c>
      <c r="K101" s="34">
        <v>2185</v>
      </c>
      <c r="L101" s="74">
        <v>61798</v>
      </c>
      <c r="M101" s="172"/>
    </row>
    <row r="102" spans="1:13" s="58" customFormat="1" ht="15.95" customHeight="1" x14ac:dyDescent="0.2">
      <c r="A102" s="64">
        <v>1978</v>
      </c>
      <c r="B102" s="65">
        <v>4317</v>
      </c>
      <c r="C102" s="33">
        <v>246</v>
      </c>
      <c r="D102" s="33">
        <v>734</v>
      </c>
      <c r="E102" s="32">
        <v>5297</v>
      </c>
      <c r="F102" s="67">
        <v>8.571474805009871E-2</v>
      </c>
      <c r="G102" s="75">
        <v>824</v>
      </c>
      <c r="H102" s="67">
        <v>1.3310933057637633E-2</v>
      </c>
      <c r="I102" s="65">
        <v>38122</v>
      </c>
      <c r="J102" s="34">
        <v>21457</v>
      </c>
      <c r="K102" s="34">
        <v>2324</v>
      </c>
      <c r="L102" s="74">
        <v>61904</v>
      </c>
      <c r="M102" s="172"/>
    </row>
    <row r="103" spans="1:13" s="58" customFormat="1" ht="15.95" customHeight="1" x14ac:dyDescent="0.2">
      <c r="A103" s="64">
        <v>1979</v>
      </c>
      <c r="B103" s="65">
        <v>4818</v>
      </c>
      <c r="C103" s="33">
        <v>196</v>
      </c>
      <c r="D103" s="33">
        <v>826</v>
      </c>
      <c r="E103" s="32">
        <v>5840</v>
      </c>
      <c r="F103" s="67">
        <v>9.4339622641509441E-2</v>
      </c>
      <c r="G103" s="75">
        <v>804</v>
      </c>
      <c r="H103" s="67">
        <v>1.3117107710379482E-2</v>
      </c>
      <c r="I103" s="65">
        <v>37958</v>
      </c>
      <c r="J103" s="34">
        <v>19847</v>
      </c>
      <c r="K103" s="34">
        <v>3487</v>
      </c>
      <c r="L103" s="74">
        <v>61294</v>
      </c>
      <c r="M103" s="172"/>
    </row>
    <row r="104" spans="1:13" s="58" customFormat="1" ht="12" customHeight="1" x14ac:dyDescent="0.2">
      <c r="A104" s="64"/>
      <c r="G104" s="75"/>
      <c r="H104" s="67"/>
      <c r="I104" s="65"/>
      <c r="J104" s="34"/>
      <c r="K104" s="34"/>
      <c r="L104" s="74"/>
      <c r="M104" s="172"/>
    </row>
    <row r="105" spans="1:13" s="58" customFormat="1" ht="15.95" customHeight="1" x14ac:dyDescent="0.2">
      <c r="A105" s="64">
        <v>1980</v>
      </c>
      <c r="B105" s="65">
        <v>4512</v>
      </c>
      <c r="C105" s="33">
        <v>249</v>
      </c>
      <c r="D105" s="33">
        <v>750</v>
      </c>
      <c r="E105" s="32">
        <v>5512</v>
      </c>
      <c r="F105" s="67">
        <v>8.9927235944790684E-2</v>
      </c>
      <c r="G105" s="75">
        <v>669</v>
      </c>
      <c r="H105" s="67">
        <v>1.2118906581164067E-2</v>
      </c>
      <c r="I105" s="65">
        <v>32980</v>
      </c>
      <c r="J105" s="34">
        <v>16548</v>
      </c>
      <c r="K105" s="34">
        <v>5675</v>
      </c>
      <c r="L105" s="74">
        <v>55203</v>
      </c>
      <c r="M105" s="172"/>
    </row>
    <row r="106" spans="1:13" s="58" customFormat="1" ht="15.95" customHeight="1" x14ac:dyDescent="0.2">
      <c r="A106" s="64">
        <v>1981</v>
      </c>
      <c r="B106" s="65">
        <v>3888</v>
      </c>
      <c r="C106" s="33">
        <v>266</v>
      </c>
      <c r="D106" s="33">
        <v>689</v>
      </c>
      <c r="E106" s="32">
        <v>4842</v>
      </c>
      <c r="F106" s="67">
        <v>8.7712624313895982E-2</v>
      </c>
      <c r="G106" s="75">
        <v>573</v>
      </c>
      <c r="H106" s="67">
        <v>1.1946958008423336E-2</v>
      </c>
      <c r="I106" s="65">
        <v>29358</v>
      </c>
      <c r="J106" s="34">
        <v>15234</v>
      </c>
      <c r="K106" s="34">
        <v>3373</v>
      </c>
      <c r="L106" s="74">
        <v>47962</v>
      </c>
      <c r="M106" s="172"/>
    </row>
    <row r="107" spans="1:13" s="58" customFormat="1" ht="15.95" customHeight="1" x14ac:dyDescent="0.2">
      <c r="A107" s="64">
        <v>1982</v>
      </c>
      <c r="B107" s="65">
        <v>3257</v>
      </c>
      <c r="C107" s="33">
        <v>169</v>
      </c>
      <c r="D107" s="33">
        <v>619</v>
      </c>
      <c r="E107" s="32">
        <v>4044</v>
      </c>
      <c r="F107" s="67">
        <v>8.4316750761019146E-2</v>
      </c>
      <c r="G107" s="75">
        <v>596</v>
      </c>
      <c r="H107" s="67">
        <v>1.2803712217233454E-2</v>
      </c>
      <c r="I107" s="65">
        <v>33145</v>
      </c>
      <c r="J107" s="34">
        <v>11460</v>
      </c>
      <c r="K107" s="34">
        <v>1944</v>
      </c>
      <c r="L107" s="74">
        <v>46549</v>
      </c>
      <c r="M107" s="172"/>
    </row>
    <row r="108" spans="1:13" s="58" customFormat="1" ht="15.95" customHeight="1" x14ac:dyDescent="0.2">
      <c r="A108" s="64">
        <v>1983</v>
      </c>
      <c r="B108" s="65">
        <v>3289</v>
      </c>
      <c r="C108" s="33">
        <v>188</v>
      </c>
      <c r="D108" s="33">
        <v>627</v>
      </c>
      <c r="E108" s="32">
        <v>4104</v>
      </c>
      <c r="F108" s="67">
        <v>8.816515929450687E-2</v>
      </c>
      <c r="G108" s="75">
        <v>446</v>
      </c>
      <c r="H108" s="67">
        <v>1.0829974260599291E-2</v>
      </c>
      <c r="I108" s="65">
        <v>28553</v>
      </c>
      <c r="J108" s="34">
        <v>10809</v>
      </c>
      <c r="K108" s="34">
        <v>1820</v>
      </c>
      <c r="L108" s="74">
        <v>41182</v>
      </c>
      <c r="M108" s="172"/>
    </row>
    <row r="109" spans="1:13" s="58" customFormat="1" ht="15.95" customHeight="1" x14ac:dyDescent="0.2">
      <c r="A109" s="64">
        <v>1984</v>
      </c>
      <c r="B109" s="65">
        <v>3320</v>
      </c>
      <c r="C109" s="33">
        <v>206</v>
      </c>
      <c r="D109" s="33">
        <v>636</v>
      </c>
      <c r="E109" s="32">
        <v>4162</v>
      </c>
      <c r="F109" s="67">
        <v>0.10106357146326064</v>
      </c>
      <c r="G109" s="75">
        <v>487</v>
      </c>
      <c r="H109" s="67">
        <v>1.178092795974648E-2</v>
      </c>
      <c r="I109" s="65">
        <v>30837</v>
      </c>
      <c r="J109" s="34">
        <v>8674</v>
      </c>
      <c r="K109" s="34">
        <v>1827</v>
      </c>
      <c r="L109" s="74">
        <v>41338</v>
      </c>
      <c r="M109" s="172"/>
    </row>
    <row r="110" spans="1:13" s="58" customFormat="1" ht="15.95" customHeight="1" x14ac:dyDescent="0.2">
      <c r="A110" s="64">
        <v>1985</v>
      </c>
      <c r="B110" s="65">
        <v>3531</v>
      </c>
      <c r="C110" s="33">
        <v>256</v>
      </c>
      <c r="D110" s="33">
        <v>530</v>
      </c>
      <c r="E110" s="32">
        <v>4317</v>
      </c>
      <c r="F110" s="67">
        <v>0.10443175770477527</v>
      </c>
      <c r="G110" s="75">
        <v>474</v>
      </c>
      <c r="H110" s="67">
        <v>1.13972444636803E-2</v>
      </c>
      <c r="I110" s="65">
        <v>32203</v>
      </c>
      <c r="J110" s="34">
        <v>7560</v>
      </c>
      <c r="K110" s="34">
        <v>1826</v>
      </c>
      <c r="L110" s="74">
        <v>41589</v>
      </c>
      <c r="M110" s="172"/>
    </row>
    <row r="111" spans="1:13" s="58" customFormat="1" ht="15.95" customHeight="1" x14ac:dyDescent="0.2">
      <c r="A111" s="64">
        <v>1986</v>
      </c>
      <c r="B111" s="70">
        <v>3719</v>
      </c>
      <c r="C111" s="33">
        <v>181</v>
      </c>
      <c r="D111" s="33">
        <v>536</v>
      </c>
      <c r="E111" s="32">
        <v>4436</v>
      </c>
      <c r="F111" s="67">
        <v>0.10666281949553968</v>
      </c>
      <c r="G111" s="75">
        <v>465</v>
      </c>
      <c r="H111" s="67">
        <v>1.3112997377400525E-2</v>
      </c>
      <c r="I111" s="65">
        <v>27655</v>
      </c>
      <c r="J111" s="34">
        <v>6100</v>
      </c>
      <c r="K111" s="34">
        <v>1706</v>
      </c>
      <c r="L111" s="74">
        <v>35461</v>
      </c>
      <c r="M111" s="172"/>
    </row>
    <row r="112" spans="1:13" s="58" customFormat="1" ht="15.95" customHeight="1" x14ac:dyDescent="0.2">
      <c r="A112" s="64">
        <v>1987</v>
      </c>
      <c r="B112" s="32">
        <v>3538</v>
      </c>
      <c r="C112" s="30">
        <v>285</v>
      </c>
      <c r="D112" s="33">
        <v>592</v>
      </c>
      <c r="E112" s="32">
        <v>4415</v>
      </c>
      <c r="F112" s="67">
        <v>0.12450297509940499</v>
      </c>
      <c r="G112" s="75">
        <v>388</v>
      </c>
      <c r="H112" s="67">
        <v>1.2025787255145054E-2</v>
      </c>
      <c r="I112" s="65">
        <v>25254</v>
      </c>
      <c r="J112" s="34">
        <v>5805</v>
      </c>
      <c r="K112" s="34">
        <v>1205</v>
      </c>
      <c r="L112" s="74">
        <v>32264</v>
      </c>
      <c r="M112" s="172"/>
    </row>
    <row r="113" spans="1:13" s="58" customFormat="1" ht="15.95" customHeight="1" x14ac:dyDescent="0.2">
      <c r="A113" s="64">
        <v>1988</v>
      </c>
      <c r="B113" s="19">
        <v>3.0640000000000001</v>
      </c>
      <c r="C113" s="30">
        <v>193</v>
      </c>
      <c r="D113" s="33">
        <v>442</v>
      </c>
      <c r="E113" s="32">
        <v>3699</v>
      </c>
      <c r="F113" s="67">
        <v>0.11464790478551946</v>
      </c>
      <c r="G113" s="75">
        <v>386</v>
      </c>
      <c r="H113" s="67">
        <v>1.0894414495780531E-2</v>
      </c>
      <c r="I113" s="65">
        <v>26887</v>
      </c>
      <c r="J113" s="34">
        <v>7296</v>
      </c>
      <c r="K113" s="34">
        <v>1247</v>
      </c>
      <c r="L113" s="74">
        <v>35431</v>
      </c>
      <c r="M113" s="172"/>
    </row>
    <row r="114" spans="1:13" s="58" customFormat="1" ht="12" customHeight="1" x14ac:dyDescent="0.2">
      <c r="A114" s="73">
        <v>1989</v>
      </c>
      <c r="B114" s="32">
        <v>3189</v>
      </c>
      <c r="C114" s="30">
        <v>170</v>
      </c>
      <c r="D114" s="33">
        <v>499</v>
      </c>
      <c r="E114" s="32">
        <v>3858</v>
      </c>
      <c r="F114" s="67">
        <v>0.10888769721430386</v>
      </c>
      <c r="G114" s="75">
        <v>427</v>
      </c>
      <c r="H114" s="67">
        <v>1.1118633475679617E-2</v>
      </c>
      <c r="I114" s="32">
        <v>29834</v>
      </c>
      <c r="J114" s="34">
        <v>7371</v>
      </c>
      <c r="K114" s="34">
        <v>1199</v>
      </c>
      <c r="L114" s="74">
        <v>38404</v>
      </c>
      <c r="M114" s="172"/>
    </row>
    <row r="115" spans="1:13" s="56" customFormat="1" ht="15.95" customHeight="1" x14ac:dyDescent="0.2">
      <c r="B115" s="292"/>
      <c r="C115" s="173"/>
      <c r="D115" s="173"/>
      <c r="E115" s="173"/>
      <c r="F115" s="293"/>
      <c r="G115" s="292"/>
      <c r="H115" s="293"/>
      <c r="I115" s="292"/>
      <c r="J115" s="173"/>
      <c r="K115" s="173"/>
      <c r="L115" s="293"/>
      <c r="M115" s="172"/>
    </row>
    <row r="116" spans="1:13" ht="15.95" customHeight="1" x14ac:dyDescent="0.2">
      <c r="A116" s="76">
        <v>1990</v>
      </c>
      <c r="B116" s="32">
        <v>3567</v>
      </c>
      <c r="C116" s="30">
        <v>160</v>
      </c>
      <c r="D116" s="33">
        <v>411</v>
      </c>
      <c r="E116" s="32">
        <v>4138</v>
      </c>
      <c r="F116" s="67">
        <v>0.10774919279241746</v>
      </c>
      <c r="G116" s="75">
        <v>392</v>
      </c>
      <c r="H116" s="67">
        <v>1.1126880499574226E-2</v>
      </c>
      <c r="I116" s="32">
        <v>27879</v>
      </c>
      <c r="J116" s="34">
        <v>6189</v>
      </c>
      <c r="K116" s="34">
        <v>1162</v>
      </c>
      <c r="L116" s="74">
        <v>35230</v>
      </c>
    </row>
    <row r="117" spans="1:13" ht="15.95" customHeight="1" x14ac:dyDescent="0.2">
      <c r="A117" s="77">
        <v>1991</v>
      </c>
      <c r="B117" s="32">
        <v>3381</v>
      </c>
      <c r="C117" s="30">
        <v>78</v>
      </c>
      <c r="D117" s="33">
        <v>401</v>
      </c>
      <c r="E117" s="32">
        <v>3860</v>
      </c>
      <c r="F117" s="67">
        <v>0.1095657110417258</v>
      </c>
      <c r="G117" s="75">
        <v>400</v>
      </c>
      <c r="H117" s="67">
        <v>1.1214219630491464E-2</v>
      </c>
      <c r="I117" s="78">
        <v>29430</v>
      </c>
      <c r="J117" s="34">
        <v>5156</v>
      </c>
      <c r="K117" s="34">
        <v>1083</v>
      </c>
      <c r="L117" s="74">
        <v>35669</v>
      </c>
    </row>
    <row r="118" spans="1:13" ht="15.95" customHeight="1" x14ac:dyDescent="0.2">
      <c r="A118" s="76">
        <v>1992</v>
      </c>
      <c r="B118" s="32">
        <v>3435</v>
      </c>
      <c r="C118" s="30">
        <v>164</v>
      </c>
      <c r="D118" s="33">
        <v>389</v>
      </c>
      <c r="E118" s="32">
        <v>3988</v>
      </c>
      <c r="F118" s="67">
        <v>0.11180576971599988</v>
      </c>
      <c r="G118" s="75">
        <v>373</v>
      </c>
      <c r="H118" s="67">
        <v>1.1529069947145551E-2</v>
      </c>
      <c r="I118" s="78">
        <v>31443</v>
      </c>
      <c r="J118" s="78">
        <v>676</v>
      </c>
      <c r="K118" s="78">
        <v>234</v>
      </c>
      <c r="L118" s="74">
        <v>32353</v>
      </c>
    </row>
    <row r="119" spans="1:13" ht="15.95" customHeight="1" x14ac:dyDescent="0.2">
      <c r="A119" s="77">
        <v>1993</v>
      </c>
      <c r="B119" s="32">
        <v>4139</v>
      </c>
      <c r="C119" s="30">
        <v>0</v>
      </c>
      <c r="D119" s="33" t="s">
        <v>6</v>
      </c>
      <c r="E119" s="32">
        <v>4139</v>
      </c>
      <c r="F119" s="67">
        <v>0.12793249466819151</v>
      </c>
      <c r="G119" s="75">
        <v>432</v>
      </c>
      <c r="H119" s="67">
        <v>1.11340206185567E-2</v>
      </c>
      <c r="I119" s="78">
        <v>36053</v>
      </c>
      <c r="J119" s="78">
        <v>768</v>
      </c>
      <c r="K119" s="78">
        <v>1979</v>
      </c>
      <c r="L119" s="74">
        <v>38800</v>
      </c>
    </row>
    <row r="120" spans="1:13" ht="15.95" customHeight="1" x14ac:dyDescent="0.2">
      <c r="A120" s="76">
        <v>1994</v>
      </c>
      <c r="B120" s="32">
        <v>4478</v>
      </c>
      <c r="C120" s="30">
        <v>0</v>
      </c>
      <c r="D120" s="33">
        <v>490</v>
      </c>
      <c r="E120" s="32">
        <v>4968</v>
      </c>
      <c r="F120" s="67">
        <v>0.12804123711340207</v>
      </c>
      <c r="G120" s="75">
        <v>443</v>
      </c>
      <c r="H120" s="67">
        <v>1.2677063957647733E-2</v>
      </c>
      <c r="I120" s="78">
        <v>33352</v>
      </c>
      <c r="J120" s="78">
        <v>606</v>
      </c>
      <c r="K120" s="78">
        <v>987</v>
      </c>
      <c r="L120" s="74">
        <v>34945</v>
      </c>
    </row>
    <row r="121" spans="1:13" ht="15.95" customHeight="1" x14ac:dyDescent="0.2">
      <c r="A121" s="77">
        <v>1995</v>
      </c>
      <c r="B121" s="32">
        <v>3971</v>
      </c>
      <c r="C121" s="30">
        <v>0</v>
      </c>
      <c r="D121" s="33">
        <v>478</v>
      </c>
      <c r="E121" s="32">
        <v>4449</v>
      </c>
      <c r="F121" s="67">
        <v>0.12731435112319359</v>
      </c>
      <c r="G121" s="75">
        <v>447</v>
      </c>
      <c r="H121" s="67">
        <v>1.2337501035025254E-2</v>
      </c>
      <c r="I121" s="78">
        <v>34634</v>
      </c>
      <c r="J121" s="78">
        <v>616</v>
      </c>
      <c r="K121" s="78">
        <v>981</v>
      </c>
      <c r="L121" s="74">
        <v>36231</v>
      </c>
    </row>
    <row r="122" spans="1:13" ht="15.95" customHeight="1" x14ac:dyDescent="0.2">
      <c r="A122" s="76">
        <v>1996</v>
      </c>
      <c r="B122" s="32">
        <v>3942</v>
      </c>
      <c r="C122" s="30">
        <v>0</v>
      </c>
      <c r="D122" s="33">
        <v>464</v>
      </c>
      <c r="E122" s="32">
        <v>4406</v>
      </c>
      <c r="F122" s="67">
        <v>0.12160856724904087</v>
      </c>
      <c r="G122" s="75">
        <v>498</v>
      </c>
      <c r="H122" s="67">
        <v>1.2313017678328594E-2</v>
      </c>
      <c r="I122" s="78">
        <v>39165</v>
      </c>
      <c r="J122" s="78">
        <v>681</v>
      </c>
      <c r="K122" s="78">
        <v>599</v>
      </c>
      <c r="L122" s="74">
        <v>40445</v>
      </c>
    </row>
    <row r="123" spans="1:13" ht="15.95" customHeight="1" x14ac:dyDescent="0.2">
      <c r="A123" s="77">
        <v>1997</v>
      </c>
      <c r="B123" s="32">
        <v>4362</v>
      </c>
      <c r="C123" s="30">
        <v>0</v>
      </c>
      <c r="D123" s="33" t="s">
        <v>6</v>
      </c>
      <c r="E123" s="32">
        <v>4362</v>
      </c>
      <c r="F123" s="67">
        <v>0.10785016689331191</v>
      </c>
      <c r="G123" s="75">
        <v>504</v>
      </c>
      <c r="H123" s="67">
        <v>1.2911820464210688E-2</v>
      </c>
      <c r="I123" s="78">
        <v>37613</v>
      </c>
      <c r="J123" s="78">
        <v>619</v>
      </c>
      <c r="K123" s="78">
        <v>802</v>
      </c>
      <c r="L123" s="74">
        <v>39034</v>
      </c>
    </row>
    <row r="124" spans="1:13" ht="15.95" customHeight="1" x14ac:dyDescent="0.2">
      <c r="A124" s="76">
        <v>1998</v>
      </c>
      <c r="B124" s="32">
        <v>4496</v>
      </c>
      <c r="C124" s="30">
        <v>0</v>
      </c>
      <c r="D124" s="33">
        <v>314</v>
      </c>
      <c r="E124" s="32">
        <v>4810</v>
      </c>
      <c r="F124" s="67">
        <v>0.12322590562074089</v>
      </c>
      <c r="G124" s="75">
        <v>418</v>
      </c>
      <c r="H124" s="67">
        <v>1.2261300636531636E-2</v>
      </c>
      <c r="I124" s="70">
        <f>G124+B124+G53+B53</f>
        <v>33118</v>
      </c>
      <c r="J124" s="63">
        <f>C124+C53</f>
        <v>309</v>
      </c>
      <c r="K124" s="78">
        <v>1625</v>
      </c>
      <c r="L124" s="74">
        <v>34091</v>
      </c>
    </row>
    <row r="125" spans="1:13" ht="15.95" customHeight="1" x14ac:dyDescent="0.2">
      <c r="A125" s="77">
        <v>1999</v>
      </c>
      <c r="B125" s="32">
        <v>3535</v>
      </c>
      <c r="C125" s="30">
        <v>0</v>
      </c>
      <c r="D125" s="33">
        <v>1331</v>
      </c>
      <c r="E125" s="32">
        <v>4866</v>
      </c>
      <c r="F125" s="67">
        <v>0.14273561937168167</v>
      </c>
      <c r="G125" s="75">
        <v>427</v>
      </c>
      <c r="H125" s="67">
        <v>1.3125537931882455E-2</v>
      </c>
      <c r="I125" s="70">
        <f>G125+B125+G54+B54</f>
        <v>31145</v>
      </c>
      <c r="J125" s="63">
        <f>C125+C54</f>
        <v>281</v>
      </c>
      <c r="K125" s="78">
        <v>1240</v>
      </c>
      <c r="L125" s="74">
        <v>32532</v>
      </c>
    </row>
    <row r="126" spans="1:13" ht="12" customHeight="1" x14ac:dyDescent="0.2">
      <c r="A126" s="77"/>
      <c r="B126" s="32"/>
      <c r="C126" s="30"/>
      <c r="D126" s="33"/>
      <c r="E126" s="32"/>
      <c r="F126" s="67"/>
      <c r="G126" s="75"/>
      <c r="H126" s="67"/>
      <c r="I126" s="70"/>
      <c r="J126" s="63"/>
      <c r="K126" s="78"/>
      <c r="L126" s="74"/>
    </row>
    <row r="127" spans="1:13" ht="15.95" customHeight="1" x14ac:dyDescent="0.2">
      <c r="A127" s="76">
        <v>2000</v>
      </c>
      <c r="B127" s="32">
        <v>2797</v>
      </c>
      <c r="C127" s="30">
        <v>1055</v>
      </c>
      <c r="D127" s="33">
        <v>0</v>
      </c>
      <c r="E127" s="32">
        <f t="shared" ref="E127:E134" si="4">B127+C127</f>
        <v>3852</v>
      </c>
      <c r="F127" s="67">
        <v>0.13515922783720644</v>
      </c>
      <c r="G127" s="75">
        <v>239</v>
      </c>
      <c r="H127" s="67">
        <v>7.3579213102641459E-3</v>
      </c>
      <c r="I127" s="70">
        <f t="shared" ref="I127:I136" si="5">G127+B127+G56+B56</f>
        <v>30718</v>
      </c>
      <c r="J127" s="63">
        <f t="shared" ref="J127:J136" si="6">C127+C56</f>
        <v>1266</v>
      </c>
      <c r="K127" s="78">
        <v>1291</v>
      </c>
      <c r="L127" s="74">
        <f t="shared" ref="L127:L144" si="7">SUM(I127:K127)</f>
        <v>33275</v>
      </c>
    </row>
    <row r="128" spans="1:13" ht="15.95" customHeight="1" x14ac:dyDescent="0.2">
      <c r="A128" s="77">
        <v>2001</v>
      </c>
      <c r="B128" s="32">
        <v>2694</v>
      </c>
      <c r="C128" s="30">
        <v>1067</v>
      </c>
      <c r="D128" s="30">
        <v>0</v>
      </c>
      <c r="E128" s="32">
        <f t="shared" si="4"/>
        <v>3761</v>
      </c>
      <c r="F128" s="67">
        <v>0.12520780740102211</v>
      </c>
      <c r="G128" s="75">
        <f>258+43</f>
        <v>301</v>
      </c>
      <c r="H128" s="67">
        <f t="shared" ref="H128:H146" si="8">G128/L128</f>
        <v>9.4015492253873064E-3</v>
      </c>
      <c r="I128" s="70">
        <f t="shared" si="5"/>
        <v>30414</v>
      </c>
      <c r="J128" s="63">
        <f t="shared" si="6"/>
        <v>1303</v>
      </c>
      <c r="K128" s="78">
        <v>299</v>
      </c>
      <c r="L128" s="74">
        <f t="shared" si="7"/>
        <v>32016</v>
      </c>
    </row>
    <row r="129" spans="1:13" ht="15.95" customHeight="1" x14ac:dyDescent="0.2">
      <c r="A129" s="73">
        <v>2002</v>
      </c>
      <c r="B129" s="32">
        <v>2530</v>
      </c>
      <c r="C129" s="30">
        <v>1007</v>
      </c>
      <c r="D129" s="30">
        <v>0</v>
      </c>
      <c r="E129" s="32">
        <f t="shared" si="4"/>
        <v>3537</v>
      </c>
      <c r="F129" s="81">
        <f t="shared" ref="F129:F146" si="9">E129/L129</f>
        <v>0.10382481580415065</v>
      </c>
      <c r="G129" s="118">
        <f>256+47</f>
        <v>303</v>
      </c>
      <c r="H129" s="67">
        <f t="shared" si="8"/>
        <v>8.8942378254615907E-3</v>
      </c>
      <c r="I129" s="70">
        <f t="shared" si="5"/>
        <v>32506</v>
      </c>
      <c r="J129" s="63">
        <f t="shared" si="6"/>
        <v>1244</v>
      </c>
      <c r="K129" s="3">
        <v>317</v>
      </c>
      <c r="L129" s="119">
        <f t="shared" si="7"/>
        <v>34067</v>
      </c>
    </row>
    <row r="130" spans="1:13" ht="15.95" customHeight="1" x14ac:dyDescent="0.2">
      <c r="A130" s="73">
        <v>2003</v>
      </c>
      <c r="B130" s="63">
        <v>2520</v>
      </c>
      <c r="C130" s="30">
        <v>993</v>
      </c>
      <c r="D130" s="3">
        <v>0</v>
      </c>
      <c r="E130" s="32">
        <f t="shared" si="4"/>
        <v>3513</v>
      </c>
      <c r="F130" s="81">
        <f t="shared" si="9"/>
        <v>0.1094222083787572</v>
      </c>
      <c r="G130" s="118">
        <f>236+34</f>
        <v>270</v>
      </c>
      <c r="H130" s="67">
        <f t="shared" si="8"/>
        <v>8.4099049992213057E-3</v>
      </c>
      <c r="I130" s="70">
        <f t="shared" si="5"/>
        <v>30601</v>
      </c>
      <c r="J130" s="63">
        <f t="shared" si="6"/>
        <v>1207</v>
      </c>
      <c r="K130" s="3">
        <v>297</v>
      </c>
      <c r="L130" s="119">
        <f t="shared" si="7"/>
        <v>32105</v>
      </c>
    </row>
    <row r="131" spans="1:13" ht="15.95" customHeight="1" x14ac:dyDescent="0.2">
      <c r="A131" s="73">
        <v>2004</v>
      </c>
      <c r="B131" s="121">
        <v>2381</v>
      </c>
      <c r="C131" s="30">
        <v>964</v>
      </c>
      <c r="D131" s="3">
        <v>0</v>
      </c>
      <c r="E131" s="32">
        <f t="shared" si="4"/>
        <v>3345</v>
      </c>
      <c r="F131" s="81">
        <f t="shared" si="9"/>
        <v>0.10842084791909763</v>
      </c>
      <c r="G131" s="118">
        <f>225+42</f>
        <v>267</v>
      </c>
      <c r="H131" s="67">
        <f t="shared" si="8"/>
        <v>8.6542201478024116E-3</v>
      </c>
      <c r="I131" s="70">
        <f t="shared" si="5"/>
        <v>29395</v>
      </c>
      <c r="J131" s="63">
        <f t="shared" si="6"/>
        <v>1160</v>
      </c>
      <c r="K131" s="3">
        <v>297</v>
      </c>
      <c r="L131" s="119">
        <f t="shared" si="7"/>
        <v>30852</v>
      </c>
    </row>
    <row r="132" spans="1:13" ht="15.75" customHeight="1" x14ac:dyDescent="0.2">
      <c r="A132" s="73">
        <v>2005</v>
      </c>
      <c r="B132" s="121">
        <v>2248</v>
      </c>
      <c r="C132" s="30">
        <v>932</v>
      </c>
      <c r="D132" s="3">
        <v>0</v>
      </c>
      <c r="E132" s="32">
        <f t="shared" si="4"/>
        <v>3180</v>
      </c>
      <c r="F132" s="81">
        <f t="shared" si="9"/>
        <v>0.10042316680351165</v>
      </c>
      <c r="G132" s="118">
        <f>31+212</f>
        <v>243</v>
      </c>
      <c r="H132" s="67">
        <f t="shared" si="8"/>
        <v>7.6738457651740035E-3</v>
      </c>
      <c r="I132" s="70">
        <f t="shared" si="5"/>
        <v>30256</v>
      </c>
      <c r="J132" s="63">
        <f t="shared" si="6"/>
        <v>1113</v>
      </c>
      <c r="K132" s="3">
        <v>297</v>
      </c>
      <c r="L132" s="119">
        <f t="shared" si="7"/>
        <v>31666</v>
      </c>
    </row>
    <row r="133" spans="1:13" ht="15.75" customHeight="1" x14ac:dyDescent="0.2">
      <c r="A133" s="131">
        <v>2006</v>
      </c>
      <c r="B133" s="121">
        <f>2342+40</f>
        <v>2382</v>
      </c>
      <c r="C133" s="30">
        <v>973</v>
      </c>
      <c r="D133" s="30">
        <v>0</v>
      </c>
      <c r="E133" s="32">
        <f t="shared" si="4"/>
        <v>3355</v>
      </c>
      <c r="F133" s="81">
        <f t="shared" si="9"/>
        <v>0.11013722014312914</v>
      </c>
      <c r="G133" s="75">
        <f>37+195</f>
        <v>232</v>
      </c>
      <c r="H133" s="67">
        <f t="shared" si="8"/>
        <v>7.6160462215218959E-3</v>
      </c>
      <c r="I133" s="70">
        <f t="shared" si="5"/>
        <v>29024</v>
      </c>
      <c r="J133" s="63">
        <f t="shared" si="6"/>
        <v>1150</v>
      </c>
      <c r="K133" s="78">
        <f>D133+D62</f>
        <v>288</v>
      </c>
      <c r="L133" s="119">
        <f t="shared" si="7"/>
        <v>30462</v>
      </c>
    </row>
    <row r="134" spans="1:13" ht="15.75" customHeight="1" x14ac:dyDescent="0.2">
      <c r="A134" s="76">
        <v>2007</v>
      </c>
      <c r="B134" s="65">
        <v>2352</v>
      </c>
      <c r="C134" s="30">
        <v>946</v>
      </c>
      <c r="D134" s="30">
        <v>0</v>
      </c>
      <c r="E134" s="32">
        <f t="shared" si="4"/>
        <v>3298</v>
      </c>
      <c r="F134" s="81">
        <f t="shared" si="9"/>
        <v>0.10656929589297832</v>
      </c>
      <c r="G134" s="75">
        <f>205+31</f>
        <v>236</v>
      </c>
      <c r="H134" s="67">
        <f t="shared" si="8"/>
        <v>7.6259411251494488E-3</v>
      </c>
      <c r="I134" s="70">
        <f t="shared" si="5"/>
        <v>29537</v>
      </c>
      <c r="J134" s="63">
        <f t="shared" si="6"/>
        <v>1115</v>
      </c>
      <c r="K134" s="78">
        <f>D134+D63</f>
        <v>295</v>
      </c>
      <c r="L134" s="119">
        <f t="shared" si="7"/>
        <v>30947</v>
      </c>
    </row>
    <row r="135" spans="1:13" ht="15.75" customHeight="1" x14ac:dyDescent="0.2">
      <c r="A135" s="201">
        <v>2008</v>
      </c>
      <c r="B135" s="65">
        <v>2582</v>
      </c>
      <c r="C135" s="30">
        <v>1007</v>
      </c>
      <c r="D135" s="30">
        <v>0</v>
      </c>
      <c r="E135" s="32">
        <v>3590</v>
      </c>
      <c r="F135" s="67">
        <f t="shared" si="9"/>
        <v>0.10587784233344147</v>
      </c>
      <c r="G135" s="75">
        <v>244</v>
      </c>
      <c r="H135" s="67">
        <f t="shared" si="8"/>
        <v>7.1961541864511754E-3</v>
      </c>
      <c r="I135" s="70">
        <f t="shared" si="5"/>
        <v>32382</v>
      </c>
      <c r="J135" s="63">
        <f t="shared" si="6"/>
        <v>1214</v>
      </c>
      <c r="K135" s="78">
        <f>D135+D64</f>
        <v>311</v>
      </c>
      <c r="L135" s="119">
        <f t="shared" si="7"/>
        <v>33907</v>
      </c>
    </row>
    <row r="136" spans="1:13" ht="15.75" customHeight="1" x14ac:dyDescent="0.2">
      <c r="A136" s="38">
        <v>2009</v>
      </c>
      <c r="B136" s="65">
        <v>2676</v>
      </c>
      <c r="C136" s="30">
        <v>1027</v>
      </c>
      <c r="D136" s="30">
        <v>0</v>
      </c>
      <c r="E136" s="32">
        <v>3703</v>
      </c>
      <c r="F136" s="67">
        <f t="shared" si="9"/>
        <v>0.10746727805670836</v>
      </c>
      <c r="G136" s="75">
        <v>235</v>
      </c>
      <c r="H136" s="67">
        <f t="shared" si="8"/>
        <v>6.8200946106741732E-3</v>
      </c>
      <c r="I136" s="70">
        <f t="shared" si="5"/>
        <v>32946</v>
      </c>
      <c r="J136" s="63">
        <f t="shared" si="6"/>
        <v>1197</v>
      </c>
      <c r="K136" s="78">
        <f>D136+D65</f>
        <v>314</v>
      </c>
      <c r="L136" s="119">
        <f t="shared" si="7"/>
        <v>34457</v>
      </c>
    </row>
    <row r="137" spans="1:13" ht="15.75" customHeight="1" x14ac:dyDescent="0.2">
      <c r="A137" s="38"/>
      <c r="B137" s="65"/>
      <c r="C137" s="30"/>
      <c r="D137" s="30"/>
      <c r="E137" s="32"/>
      <c r="F137" s="67"/>
      <c r="G137" s="30"/>
      <c r="H137" s="67"/>
      <c r="I137" s="70"/>
      <c r="J137" s="63"/>
      <c r="K137" s="78"/>
      <c r="L137" s="119"/>
    </row>
    <row r="138" spans="1:13" ht="15.75" customHeight="1" x14ac:dyDescent="0.2">
      <c r="A138" s="38">
        <v>2010</v>
      </c>
      <c r="B138" s="65">
        <v>2562</v>
      </c>
      <c r="C138" s="30">
        <v>1017</v>
      </c>
      <c r="D138" s="30">
        <v>0</v>
      </c>
      <c r="E138" s="32">
        <v>3578</v>
      </c>
      <c r="F138" s="67">
        <f t="shared" si="9"/>
        <v>0.1081293442127531</v>
      </c>
      <c r="G138" s="30">
        <v>231</v>
      </c>
      <c r="H138" s="67">
        <f t="shared" si="8"/>
        <v>6.9809610154125115E-3</v>
      </c>
      <c r="I138" s="70">
        <f t="shared" ref="I138:I147" si="10">G138+B138+G67+B67</f>
        <v>31542</v>
      </c>
      <c r="J138" s="63">
        <f t="shared" ref="J138:J147" si="11">C138+C67</f>
        <v>1211</v>
      </c>
      <c r="K138" s="78">
        <f t="shared" ref="K138:K147" si="12">D138+D67</f>
        <v>337</v>
      </c>
      <c r="L138" s="119">
        <f t="shared" si="7"/>
        <v>33090</v>
      </c>
    </row>
    <row r="139" spans="1:13" ht="15.75" customHeight="1" x14ac:dyDescent="0.2">
      <c r="A139" s="201">
        <v>2011</v>
      </c>
      <c r="B139" s="32">
        <v>2707</v>
      </c>
      <c r="C139" s="30">
        <v>1083</v>
      </c>
      <c r="D139" s="30">
        <v>0</v>
      </c>
      <c r="E139" s="32">
        <v>3790</v>
      </c>
      <c r="F139" s="67">
        <f t="shared" si="9"/>
        <v>0.10855555237304156</v>
      </c>
      <c r="G139" s="75">
        <v>248</v>
      </c>
      <c r="H139" s="67">
        <f t="shared" si="8"/>
        <v>7.1033712370750148E-3</v>
      </c>
      <c r="I139" s="70">
        <f t="shared" si="10"/>
        <v>33296</v>
      </c>
      <c r="J139" s="63">
        <f t="shared" si="11"/>
        <v>1245</v>
      </c>
      <c r="K139" s="78">
        <f t="shared" si="12"/>
        <v>372</v>
      </c>
      <c r="L139" s="119">
        <f t="shared" si="7"/>
        <v>34913</v>
      </c>
    </row>
    <row r="140" spans="1:13" ht="15.75" customHeight="1" x14ac:dyDescent="0.2">
      <c r="A140" s="131">
        <v>2012</v>
      </c>
      <c r="B140" s="65">
        <v>2359</v>
      </c>
      <c r="C140" s="30">
        <v>906</v>
      </c>
      <c r="D140" s="30">
        <v>0</v>
      </c>
      <c r="E140" s="32">
        <v>3265</v>
      </c>
      <c r="F140" s="67">
        <f t="shared" si="9"/>
        <v>0.1072813300913452</v>
      </c>
      <c r="G140" s="30">
        <v>191</v>
      </c>
      <c r="H140" s="67">
        <f t="shared" si="8"/>
        <v>6.2758756653742524E-3</v>
      </c>
      <c r="I140" s="70">
        <f t="shared" si="10"/>
        <v>29100</v>
      </c>
      <c r="J140" s="63">
        <f t="shared" si="11"/>
        <v>1028</v>
      </c>
      <c r="K140" s="78">
        <f t="shared" si="12"/>
        <v>306</v>
      </c>
      <c r="L140" s="119">
        <f t="shared" si="7"/>
        <v>30434</v>
      </c>
    </row>
    <row r="141" spans="1:13" ht="15.75" customHeight="1" x14ac:dyDescent="0.2">
      <c r="A141" s="38">
        <v>2013</v>
      </c>
      <c r="B141" s="65">
        <v>2507</v>
      </c>
      <c r="C141" s="30">
        <v>904</v>
      </c>
      <c r="D141" s="30">
        <v>0</v>
      </c>
      <c r="E141" s="32">
        <v>3411</v>
      </c>
      <c r="F141" s="67">
        <f t="shared" si="9"/>
        <v>0.10220224719101123</v>
      </c>
      <c r="G141" s="75">
        <v>228</v>
      </c>
      <c r="H141" s="67">
        <f t="shared" si="8"/>
        <v>6.831460674157303E-3</v>
      </c>
      <c r="I141" s="70">
        <f t="shared" si="10"/>
        <v>31966</v>
      </c>
      <c r="J141" s="63">
        <f t="shared" si="11"/>
        <v>1043</v>
      </c>
      <c r="K141" s="78">
        <f t="shared" si="12"/>
        <v>366</v>
      </c>
      <c r="L141" s="119">
        <f t="shared" si="7"/>
        <v>33375</v>
      </c>
      <c r="M141" s="257"/>
    </row>
    <row r="142" spans="1:13" ht="15.75" customHeight="1" x14ac:dyDescent="0.2">
      <c r="A142" s="38">
        <v>2014</v>
      </c>
      <c r="B142" s="65">
        <v>2669</v>
      </c>
      <c r="C142" s="30">
        <v>1017</v>
      </c>
      <c r="D142" s="30">
        <v>0</v>
      </c>
      <c r="E142" s="32">
        <v>3687</v>
      </c>
      <c r="F142" s="67">
        <f t="shared" si="9"/>
        <v>0.10600310505433845</v>
      </c>
      <c r="G142" s="30">
        <v>236</v>
      </c>
      <c r="H142" s="67">
        <f t="shared" si="8"/>
        <v>6.7851187395779429E-3</v>
      </c>
      <c r="I142" s="70">
        <f t="shared" si="10"/>
        <v>33269</v>
      </c>
      <c r="J142" s="63">
        <f t="shared" si="11"/>
        <v>1147</v>
      </c>
      <c r="K142" s="78">
        <f t="shared" si="12"/>
        <v>366</v>
      </c>
      <c r="L142" s="119">
        <f t="shared" si="7"/>
        <v>34782</v>
      </c>
      <c r="M142" s="272"/>
    </row>
    <row r="143" spans="1:13" ht="15.75" customHeight="1" x14ac:dyDescent="0.2">
      <c r="A143" s="76">
        <v>2015</v>
      </c>
      <c r="B143" s="65">
        <v>2319</v>
      </c>
      <c r="C143" s="30">
        <v>929</v>
      </c>
      <c r="D143" s="30">
        <v>0</v>
      </c>
      <c r="E143" s="32">
        <v>3248</v>
      </c>
      <c r="F143" s="67">
        <f t="shared" si="9"/>
        <v>0.10513368291577653</v>
      </c>
      <c r="G143" s="75">
        <v>202</v>
      </c>
      <c r="H143" s="67">
        <f t="shared" si="8"/>
        <v>6.538486437495954E-3</v>
      </c>
      <c r="I143" s="70">
        <f t="shared" si="10"/>
        <v>29490</v>
      </c>
      <c r="J143" s="63">
        <f t="shared" si="11"/>
        <v>1082</v>
      </c>
      <c r="K143" s="78">
        <f t="shared" si="12"/>
        <v>322</v>
      </c>
      <c r="L143" s="119">
        <f t="shared" si="7"/>
        <v>30894</v>
      </c>
      <c r="M143" s="276"/>
    </row>
    <row r="144" spans="1:13" ht="15.75" customHeight="1" x14ac:dyDescent="0.2">
      <c r="A144" s="38">
        <v>2016</v>
      </c>
      <c r="B144" s="65">
        <v>2608</v>
      </c>
      <c r="C144" s="30">
        <v>925</v>
      </c>
      <c r="D144" s="30">
        <v>0</v>
      </c>
      <c r="E144" s="32">
        <v>3533</v>
      </c>
      <c r="F144" s="67">
        <f t="shared" si="9"/>
        <v>0.11180379746835443</v>
      </c>
      <c r="G144" s="75">
        <v>206</v>
      </c>
      <c r="H144" s="67">
        <f t="shared" si="8"/>
        <v>6.5189873417721518E-3</v>
      </c>
      <c r="I144" s="70">
        <f t="shared" si="10"/>
        <v>30204</v>
      </c>
      <c r="J144" s="63">
        <f t="shared" si="11"/>
        <v>1072</v>
      </c>
      <c r="K144" s="78">
        <f t="shared" si="12"/>
        <v>324</v>
      </c>
      <c r="L144" s="119">
        <f t="shared" si="7"/>
        <v>31600</v>
      </c>
      <c r="M144" s="279"/>
    </row>
    <row r="145" spans="1:45" ht="15.75" customHeight="1" x14ac:dyDescent="0.2">
      <c r="A145" s="131">
        <v>2017</v>
      </c>
      <c r="B145" s="65">
        <v>2684</v>
      </c>
      <c r="C145" s="30">
        <v>1359</v>
      </c>
      <c r="D145" s="30">
        <v>0</v>
      </c>
      <c r="E145" s="32">
        <v>4043</v>
      </c>
      <c r="F145" s="67">
        <f t="shared" si="9"/>
        <v>0.11304980007270084</v>
      </c>
      <c r="G145" s="30">
        <v>230</v>
      </c>
      <c r="H145" s="67">
        <f t="shared" si="8"/>
        <v>6.4312278052736068E-3</v>
      </c>
      <c r="I145" s="70">
        <f t="shared" si="10"/>
        <v>34109</v>
      </c>
      <c r="J145" s="63">
        <f t="shared" si="11"/>
        <v>1511</v>
      </c>
      <c r="K145" s="78">
        <f t="shared" si="12"/>
        <v>373</v>
      </c>
      <c r="L145" s="119">
        <v>35763</v>
      </c>
      <c r="M145" s="279"/>
    </row>
    <row r="146" spans="1:45" ht="15.75" customHeight="1" x14ac:dyDescent="0.2">
      <c r="A146" s="131">
        <v>2018</v>
      </c>
      <c r="B146" s="65">
        <v>2748</v>
      </c>
      <c r="C146" s="30">
        <v>1414</v>
      </c>
      <c r="D146" s="30">
        <v>0</v>
      </c>
      <c r="E146" s="32">
        <v>4161</v>
      </c>
      <c r="F146" s="67">
        <f t="shared" si="9"/>
        <v>0.11634929955540643</v>
      </c>
      <c r="G146" s="75">
        <f>216</f>
        <v>216</v>
      </c>
      <c r="H146" s="67">
        <f t="shared" si="8"/>
        <v>6.039761764952605E-3</v>
      </c>
      <c r="I146" s="70">
        <f t="shared" si="10"/>
        <v>35271</v>
      </c>
      <c r="J146" s="63">
        <f t="shared" si="11"/>
        <v>1585</v>
      </c>
      <c r="K146" s="78">
        <f t="shared" si="12"/>
        <v>394</v>
      </c>
      <c r="L146" s="119">
        <v>35763</v>
      </c>
      <c r="M146" s="279"/>
    </row>
    <row r="147" spans="1:45" ht="15.75" customHeight="1" x14ac:dyDescent="0.2">
      <c r="A147" s="303">
        <v>2019</v>
      </c>
      <c r="B147" s="284">
        <v>2935</v>
      </c>
      <c r="C147" s="80">
        <v>1544</v>
      </c>
      <c r="D147" s="80">
        <v>0</v>
      </c>
      <c r="E147" s="79">
        <v>4479</v>
      </c>
      <c r="F147" s="285">
        <f>E147/40003</f>
        <v>0.11196660250481213</v>
      </c>
      <c r="G147" s="80">
        <v>264</v>
      </c>
      <c r="H147" s="285">
        <f>G147/40003</f>
        <v>6.5995050371222162E-3</v>
      </c>
      <c r="I147" s="290">
        <f t="shared" si="10"/>
        <v>38155</v>
      </c>
      <c r="J147" s="273">
        <f t="shared" si="11"/>
        <v>1695</v>
      </c>
      <c r="K147" s="274">
        <f t="shared" si="12"/>
        <v>178</v>
      </c>
      <c r="L147" s="275">
        <f>I147+J147+K147</f>
        <v>40028</v>
      </c>
      <c r="M147" s="279"/>
    </row>
    <row r="148" spans="1:45" ht="14.25" customHeight="1" x14ac:dyDescent="0.2">
      <c r="A148" s="141" t="s">
        <v>6</v>
      </c>
      <c r="B148" s="142" t="s">
        <v>24</v>
      </c>
      <c r="C148" s="30"/>
      <c r="D148" s="30"/>
      <c r="E148" s="32"/>
      <c r="F148" s="139"/>
      <c r="G148" s="30"/>
      <c r="H148" s="139"/>
      <c r="I148" s="78"/>
      <c r="J148" s="32"/>
      <c r="K148" s="32"/>
      <c r="L148" s="32"/>
    </row>
    <row r="149" spans="1:45" ht="14.25" customHeight="1" x14ac:dyDescent="0.2">
      <c r="A149" s="141"/>
      <c r="B149" s="142"/>
      <c r="C149" s="30"/>
      <c r="D149" s="30"/>
      <c r="E149" s="32"/>
      <c r="F149" s="139"/>
      <c r="G149" s="30"/>
      <c r="H149" s="139"/>
      <c r="I149" s="78"/>
      <c r="J149" s="32"/>
      <c r="K149" s="32"/>
      <c r="L149" s="32"/>
      <c r="M149" s="279"/>
    </row>
    <row r="150" spans="1:45" ht="14.25" customHeight="1" x14ac:dyDescent="0.2">
      <c r="A150" s="174" t="s">
        <v>7</v>
      </c>
      <c r="B150" s="143" t="s">
        <v>7</v>
      </c>
    </row>
    <row r="151" spans="1:45" s="16" customFormat="1" ht="16.149999999999999" customHeight="1" x14ac:dyDescent="0.2">
      <c r="A151" s="144" t="s">
        <v>54</v>
      </c>
      <c r="B151" s="132"/>
      <c r="M151" s="172"/>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row>
    <row r="152" spans="1:45" s="132" customFormat="1" ht="8.25" customHeight="1" x14ac:dyDescent="0.2">
      <c r="A152" s="142"/>
      <c r="M152" s="17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row>
    <row r="153" spans="1:45" s="132" customFormat="1" ht="14.25" customHeight="1" x14ac:dyDescent="0.2">
      <c r="A153" s="153">
        <v>1</v>
      </c>
      <c r="B153" s="142" t="s">
        <v>72</v>
      </c>
      <c r="M153" s="17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row>
    <row r="154" spans="1:45" s="132" customFormat="1" ht="8.25" customHeight="1" x14ac:dyDescent="0.2">
      <c r="A154" s="154"/>
      <c r="M154" s="17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row>
    <row r="155" spans="1:45" s="229" customFormat="1" ht="13.5" customHeight="1" x14ac:dyDescent="0.2">
      <c r="A155" s="153">
        <v>2</v>
      </c>
      <c r="B155" s="388" t="s">
        <v>107</v>
      </c>
      <c r="C155" s="388"/>
      <c r="D155" s="388"/>
      <c r="E155" s="388"/>
      <c r="F155" s="388"/>
      <c r="G155" s="388"/>
      <c r="H155" s="388"/>
      <c r="I155" s="388"/>
      <c r="M155" s="17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row>
    <row r="156" spans="1:45" s="229" customFormat="1" ht="8.25" customHeight="1" x14ac:dyDescent="0.2">
      <c r="A156" s="154"/>
      <c r="M156" s="17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row>
    <row r="157" spans="1:45" s="132" customFormat="1" ht="12.75" customHeight="1" x14ac:dyDescent="0.2">
      <c r="A157" s="155"/>
      <c r="B157" s="375" t="s">
        <v>122</v>
      </c>
      <c r="C157" s="353"/>
      <c r="D157" s="353"/>
      <c r="E157" s="353"/>
      <c r="F157" s="353"/>
      <c r="G157" s="353"/>
      <c r="H157" s="353"/>
      <c r="I157" s="353"/>
      <c r="M157" s="17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row>
    <row r="158" spans="1:45" s="132" customFormat="1" ht="8.25" customHeight="1" x14ac:dyDescent="0.2">
      <c r="A158" s="155"/>
      <c r="B158" s="133"/>
      <c r="C158" s="133"/>
      <c r="D158" s="133"/>
      <c r="E158" s="133"/>
      <c r="F158" s="133"/>
      <c r="G158" s="133"/>
      <c r="M158" s="17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row>
    <row r="159" spans="1:45" s="132" customFormat="1" ht="13.5" x14ac:dyDescent="0.2">
      <c r="A159" s="155"/>
      <c r="B159" s="375" t="s">
        <v>60</v>
      </c>
      <c r="C159" s="375"/>
      <c r="D159" s="375"/>
      <c r="E159" s="375"/>
      <c r="F159" s="375"/>
      <c r="G159" s="375"/>
      <c r="H159" s="375"/>
      <c r="I159" s="375"/>
      <c r="M159" s="17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row>
    <row r="160" spans="1:45" s="132" customFormat="1" ht="8.25" customHeight="1" x14ac:dyDescent="0.2">
      <c r="A160" s="155"/>
      <c r="B160" s="133"/>
      <c r="C160" s="133"/>
      <c r="D160" s="133"/>
      <c r="E160" s="133"/>
      <c r="F160" s="133"/>
      <c r="G160" s="133"/>
      <c r="M160" s="17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row>
    <row r="161" spans="1:45" s="132" customFormat="1" ht="25.5" customHeight="1" x14ac:dyDescent="0.2">
      <c r="A161" s="153"/>
      <c r="B161" s="353" t="s">
        <v>143</v>
      </c>
      <c r="C161" s="377"/>
      <c r="D161" s="377"/>
      <c r="E161" s="377"/>
      <c r="F161" s="377"/>
      <c r="G161" s="377"/>
      <c r="H161" s="377"/>
      <c r="I161" s="377"/>
      <c r="J161" s="377"/>
      <c r="K161" s="377"/>
      <c r="L161" s="377"/>
      <c r="M161" s="17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row>
    <row r="162" spans="1:45" s="132" customFormat="1" ht="8.25" customHeight="1" x14ac:dyDescent="0.2">
      <c r="A162" s="155"/>
      <c r="B162" s="133"/>
      <c r="C162" s="133"/>
      <c r="D162" s="133"/>
      <c r="E162" s="133"/>
      <c r="F162" s="133"/>
      <c r="G162" s="133"/>
      <c r="M162" s="17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row>
    <row r="163" spans="1:45" s="132" customFormat="1" ht="39" customHeight="1" x14ac:dyDescent="0.2">
      <c r="A163" s="155"/>
      <c r="B163" s="375" t="s">
        <v>61</v>
      </c>
      <c r="C163" s="375"/>
      <c r="D163" s="375"/>
      <c r="E163" s="375"/>
      <c r="F163" s="375"/>
      <c r="G163" s="375"/>
      <c r="H163" s="375"/>
      <c r="I163" s="375"/>
      <c r="J163" s="375"/>
      <c r="K163" s="375"/>
      <c r="L163" s="375"/>
      <c r="M163" s="17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row>
    <row r="164" spans="1:45" s="132" customFormat="1" ht="8.25" customHeight="1" x14ac:dyDescent="0.2">
      <c r="A164" s="155"/>
      <c r="B164" s="133"/>
      <c r="C164" s="133"/>
      <c r="D164" s="133"/>
      <c r="E164" s="133"/>
      <c r="F164" s="133"/>
      <c r="G164" s="133"/>
      <c r="H164" s="133"/>
      <c r="I164" s="133"/>
      <c r="M164" s="17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row>
    <row r="165" spans="1:45" s="132" customFormat="1" ht="19.899999999999999" customHeight="1" x14ac:dyDescent="0.2">
      <c r="A165" s="155"/>
      <c r="B165" s="375" t="s">
        <v>103</v>
      </c>
      <c r="C165" s="377"/>
      <c r="D165" s="377"/>
      <c r="E165" s="377"/>
      <c r="F165" s="377"/>
      <c r="G165" s="377"/>
      <c r="H165" s="377"/>
      <c r="I165" s="377"/>
      <c r="J165" s="377"/>
      <c r="K165" s="377"/>
      <c r="L165" s="377"/>
      <c r="M165" s="17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row>
    <row r="166" spans="1:45" s="132" customFormat="1" ht="8.25" customHeight="1" x14ac:dyDescent="0.2">
      <c r="A166" s="155"/>
      <c r="B166" s="133"/>
      <c r="C166" s="133"/>
      <c r="D166" s="133"/>
      <c r="E166" s="133"/>
      <c r="F166" s="133"/>
      <c r="G166" s="133"/>
      <c r="H166" s="133"/>
      <c r="I166" s="133"/>
      <c r="J166" s="133"/>
      <c r="K166" s="133"/>
      <c r="M166" s="17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row>
    <row r="167" spans="1:45" s="229" customFormat="1" ht="13.5" customHeight="1" x14ac:dyDescent="0.2">
      <c r="A167" s="168">
        <v>3</v>
      </c>
      <c r="B167" s="388" t="s">
        <v>108</v>
      </c>
      <c r="C167" s="388"/>
      <c r="D167" s="388"/>
      <c r="E167" s="388"/>
      <c r="F167" s="388"/>
      <c r="G167" s="388"/>
      <c r="H167" s="388"/>
      <c r="I167" s="388"/>
      <c r="J167" s="388"/>
      <c r="K167" s="228"/>
      <c r="M167" s="17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row>
    <row r="168" spans="1:45" s="229" customFormat="1" ht="8.25" customHeight="1" x14ac:dyDescent="0.2">
      <c r="A168" s="155"/>
      <c r="B168" s="228"/>
      <c r="C168" s="228"/>
      <c r="D168" s="228"/>
      <c r="E168" s="228"/>
      <c r="F168" s="228"/>
      <c r="G168" s="228"/>
      <c r="H168" s="228"/>
      <c r="I168" s="228"/>
      <c r="J168" s="228"/>
      <c r="K168" s="228"/>
      <c r="M168" s="17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row>
    <row r="169" spans="1:45" s="132" customFormat="1" ht="24.75" customHeight="1" x14ac:dyDescent="0.2">
      <c r="B169" s="353" t="s">
        <v>85</v>
      </c>
      <c r="C169" s="377"/>
      <c r="D169" s="377"/>
      <c r="E169" s="377"/>
      <c r="F169" s="377"/>
      <c r="G169" s="377"/>
      <c r="H169" s="377"/>
      <c r="I169" s="377"/>
      <c r="J169" s="377"/>
      <c r="K169" s="377"/>
      <c r="L169" s="377"/>
      <c r="M169" s="17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row>
    <row r="170" spans="1:45" s="132" customFormat="1" ht="8.25" customHeight="1" x14ac:dyDescent="0.2">
      <c r="A170" s="155"/>
      <c r="M170" s="17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row>
    <row r="171" spans="1:45" s="132" customFormat="1" ht="13.5" x14ac:dyDescent="0.2">
      <c r="A171" s="153"/>
      <c r="B171" s="142" t="s">
        <v>73</v>
      </c>
      <c r="M171" s="17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row>
    <row r="172" spans="1:45" s="132" customFormat="1" ht="8.25" customHeight="1" x14ac:dyDescent="0.2">
      <c r="A172" s="155"/>
      <c r="M172" s="17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row>
    <row r="173" spans="1:45" s="132" customFormat="1" ht="14.25" customHeight="1" x14ac:dyDescent="0.2">
      <c r="A173" s="153"/>
      <c r="B173" s="142" t="s">
        <v>27</v>
      </c>
      <c r="M173" s="17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row>
    <row r="174" spans="1:45" s="132" customFormat="1" ht="8.25" customHeight="1" x14ac:dyDescent="0.2">
      <c r="A174" s="155"/>
      <c r="M174" s="17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row>
    <row r="175" spans="1:45" s="132" customFormat="1" ht="27.6" customHeight="1" x14ac:dyDescent="0.2">
      <c r="A175" s="153"/>
      <c r="B175" s="375" t="s">
        <v>109</v>
      </c>
      <c r="C175" s="375"/>
      <c r="D175" s="375"/>
      <c r="E175" s="375"/>
      <c r="F175" s="375"/>
      <c r="G175" s="375"/>
      <c r="H175" s="375"/>
      <c r="I175" s="375"/>
      <c r="J175" s="375"/>
      <c r="K175" s="375"/>
      <c r="L175" s="375"/>
      <c r="M175" s="17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row>
    <row r="176" spans="1:45" s="132" customFormat="1" ht="8.25" customHeight="1" x14ac:dyDescent="0.2">
      <c r="A176" s="155" t="s">
        <v>7</v>
      </c>
      <c r="B176" s="142"/>
      <c r="C176" s="147"/>
      <c r="D176" s="147"/>
      <c r="E176" s="147"/>
      <c r="F176" s="147"/>
      <c r="G176" s="147"/>
      <c r="M176" s="17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row>
    <row r="177" spans="1:45" s="229" customFormat="1" ht="13.5" x14ac:dyDescent="0.2">
      <c r="A177" s="170">
        <v>4</v>
      </c>
      <c r="B177" s="230" t="s">
        <v>110</v>
      </c>
      <c r="C177" s="147"/>
      <c r="D177" s="147"/>
      <c r="E177" s="147"/>
      <c r="F177" s="147"/>
      <c r="G177" s="147"/>
      <c r="M177" s="17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row>
    <row r="178" spans="1:45" s="229" customFormat="1" ht="8.25" customHeight="1" x14ac:dyDescent="0.2">
      <c r="A178" s="155"/>
      <c r="B178" s="142"/>
      <c r="C178" s="147"/>
      <c r="D178" s="147"/>
      <c r="E178" s="147"/>
      <c r="F178" s="147"/>
      <c r="G178" s="147"/>
      <c r="M178" s="17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row>
    <row r="179" spans="1:45" s="132" customFormat="1" ht="48.75" customHeight="1" x14ac:dyDescent="0.2">
      <c r="B179" s="375" t="s">
        <v>209</v>
      </c>
      <c r="C179" s="376"/>
      <c r="D179" s="376"/>
      <c r="E179" s="376"/>
      <c r="F179" s="376"/>
      <c r="G179" s="376"/>
      <c r="H179" s="376"/>
      <c r="I179" s="376"/>
      <c r="J179" s="376"/>
      <c r="K179" s="376"/>
      <c r="L179" s="376"/>
      <c r="M179" s="17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row>
    <row r="180" spans="1:45" s="132" customFormat="1" ht="8.25" customHeight="1" x14ac:dyDescent="0.2">
      <c r="A180" s="153"/>
      <c r="B180" s="148"/>
      <c r="C180" s="148"/>
      <c r="D180" s="148"/>
      <c r="E180" s="148"/>
      <c r="F180" s="148"/>
      <c r="G180" s="148"/>
      <c r="H180" s="148"/>
      <c r="I180" s="148"/>
      <c r="J180" s="148"/>
      <c r="K180" s="148"/>
      <c r="L180" s="148"/>
      <c r="M180" s="17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row>
    <row r="181" spans="1:45" s="132" customFormat="1" ht="14.25" customHeight="1" x14ac:dyDescent="0.2">
      <c r="A181" s="153"/>
      <c r="B181" s="375" t="s">
        <v>205</v>
      </c>
      <c r="C181" s="375"/>
      <c r="D181" s="375"/>
      <c r="E181" s="375"/>
      <c r="F181" s="375"/>
      <c r="G181" s="375"/>
      <c r="H181" s="375"/>
      <c r="I181" s="375"/>
      <c r="J181" s="375"/>
      <c r="K181" s="375"/>
      <c r="L181" s="375"/>
      <c r="M181" s="17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row>
    <row r="182" spans="1:45" s="243" customFormat="1" ht="14.25" customHeight="1" x14ac:dyDescent="0.2">
      <c r="A182" s="153"/>
      <c r="B182" s="375"/>
      <c r="C182" s="375"/>
      <c r="D182" s="375"/>
      <c r="E182" s="375"/>
      <c r="F182" s="375"/>
      <c r="G182" s="375"/>
      <c r="H182" s="375"/>
      <c r="I182" s="375"/>
      <c r="J182" s="375"/>
      <c r="K182" s="375"/>
      <c r="L182" s="375"/>
      <c r="M182" s="17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row>
    <row r="183" spans="1:45" s="220" customFormat="1" ht="8.25" customHeight="1" x14ac:dyDescent="0.2">
      <c r="A183" s="153"/>
      <c r="B183" s="148"/>
      <c r="C183" s="148"/>
      <c r="D183" s="148"/>
      <c r="E183" s="148"/>
      <c r="F183" s="148"/>
      <c r="G183" s="148"/>
      <c r="H183" s="148"/>
      <c r="I183" s="148"/>
      <c r="J183" s="148"/>
      <c r="K183" s="148"/>
      <c r="L183" s="148"/>
      <c r="M183" s="17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row>
    <row r="184" spans="1:45" s="132" customFormat="1" ht="14.25" customHeight="1" x14ac:dyDescent="0.2">
      <c r="A184" s="153"/>
      <c r="B184" s="375" t="s">
        <v>126</v>
      </c>
      <c r="C184" s="375"/>
      <c r="D184" s="375"/>
      <c r="E184" s="375"/>
      <c r="F184" s="375"/>
      <c r="G184" s="375"/>
      <c r="H184" s="375"/>
      <c r="I184" s="375"/>
      <c r="J184" s="375"/>
      <c r="K184" s="375"/>
      <c r="L184" s="375"/>
      <c r="M184" s="17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row>
    <row r="185" spans="1:45" s="241" customFormat="1" ht="23.45" customHeight="1" x14ac:dyDescent="0.2">
      <c r="A185" s="153"/>
      <c r="B185" s="375"/>
      <c r="C185" s="375"/>
      <c r="D185" s="375"/>
      <c r="E185" s="375"/>
      <c r="F185" s="375"/>
      <c r="G185" s="375"/>
      <c r="H185" s="375"/>
      <c r="I185" s="375"/>
      <c r="J185" s="375"/>
      <c r="K185" s="375"/>
      <c r="L185" s="375"/>
      <c r="M185" s="17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row>
    <row r="186" spans="1:45" s="132" customFormat="1" ht="8.25" customHeight="1" x14ac:dyDescent="0.2">
      <c r="A186" s="153"/>
      <c r="B186" s="375"/>
      <c r="C186" s="375"/>
      <c r="D186" s="375"/>
      <c r="E186" s="375"/>
      <c r="F186" s="375"/>
      <c r="G186" s="375"/>
      <c r="H186" s="375"/>
      <c r="I186" s="375"/>
      <c r="J186" s="375"/>
      <c r="K186" s="375"/>
      <c r="L186" s="375"/>
      <c r="M186" s="17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row>
    <row r="187" spans="1:45" s="132" customFormat="1" ht="13.5" x14ac:dyDescent="0.2">
      <c r="A187" s="153">
        <v>5</v>
      </c>
      <c r="B187" s="142" t="s">
        <v>158</v>
      </c>
      <c r="M187" s="17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row>
    <row r="188" spans="1:45" s="132" customFormat="1" ht="8.25" customHeight="1" x14ac:dyDescent="0.2">
      <c r="A188" s="149"/>
      <c r="M188" s="17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row>
    <row r="189" spans="1:45" s="132" customFormat="1" ht="13.5" x14ac:dyDescent="0.2">
      <c r="A189" s="153"/>
      <c r="B189" s="142" t="s">
        <v>28</v>
      </c>
      <c r="D189" s="308" t="s">
        <v>161</v>
      </c>
      <c r="E189" s="308"/>
      <c r="F189" s="308"/>
      <c r="G189" s="308"/>
      <c r="H189" s="308"/>
      <c r="I189" s="308"/>
      <c r="J189" s="308"/>
      <c r="K189" s="308"/>
      <c r="M189" s="17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row>
    <row r="190" spans="1:45" s="132" customFormat="1" ht="36" customHeight="1" x14ac:dyDescent="0.2">
      <c r="A190" s="145"/>
      <c r="B190" s="142"/>
      <c r="C190" s="142"/>
      <c r="D190" s="308"/>
      <c r="E190" s="308"/>
      <c r="F190" s="308"/>
      <c r="G190" s="308"/>
      <c r="H190" s="308"/>
      <c r="I190" s="308"/>
      <c r="J190" s="308"/>
      <c r="K190" s="308"/>
      <c r="M190" s="17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row>
    <row r="191" spans="1:45" s="132" customFormat="1" ht="8.25" customHeight="1" x14ac:dyDescent="0.2">
      <c r="A191" s="145"/>
      <c r="B191" s="142"/>
      <c r="C191" s="142"/>
      <c r="D191" s="150"/>
      <c r="E191" s="150"/>
      <c r="F191" s="150"/>
      <c r="G191" s="150"/>
      <c r="H191" s="150"/>
      <c r="M191" s="17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row>
    <row r="192" spans="1:45" s="132" customFormat="1" ht="63.6" customHeight="1" x14ac:dyDescent="0.2">
      <c r="A192" s="155"/>
      <c r="B192" s="142" t="s">
        <v>99</v>
      </c>
      <c r="C192" s="147"/>
      <c r="D192" s="308" t="s">
        <v>162</v>
      </c>
      <c r="E192" s="308"/>
      <c r="F192" s="308"/>
      <c r="G192" s="308"/>
      <c r="H192" s="308"/>
      <c r="I192" s="308"/>
      <c r="J192" s="308"/>
      <c r="K192" s="308"/>
      <c r="M192" s="17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row>
    <row r="193" spans="1:45" s="132" customFormat="1" ht="8.25" customHeight="1" x14ac:dyDescent="0.2">
      <c r="A193" s="155"/>
      <c r="B193" s="147"/>
      <c r="C193" s="147"/>
      <c r="D193" s="150" t="s">
        <v>7</v>
      </c>
      <c r="E193" s="150"/>
      <c r="F193" s="150"/>
      <c r="G193" s="150"/>
      <c r="H193" s="150"/>
      <c r="M193" s="17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row>
    <row r="194" spans="1:45" s="132" customFormat="1" ht="59.65" customHeight="1" x14ac:dyDescent="0.2">
      <c r="A194" s="155"/>
      <c r="B194" s="375" t="s">
        <v>124</v>
      </c>
      <c r="C194" s="375"/>
      <c r="D194" s="375"/>
      <c r="E194" s="375"/>
      <c r="F194" s="375"/>
      <c r="G194" s="375"/>
      <c r="H194" s="375"/>
      <c r="I194" s="375"/>
      <c r="J194" s="375"/>
      <c r="K194" s="375"/>
      <c r="L194" s="377"/>
      <c r="M194" s="17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row>
    <row r="195" spans="1:45" s="132" customFormat="1" ht="8.25" customHeight="1" x14ac:dyDescent="0.2">
      <c r="A195" s="156"/>
      <c r="B195" s="133"/>
      <c r="C195" s="133"/>
      <c r="D195" s="133"/>
      <c r="E195" s="133"/>
      <c r="F195" s="133"/>
      <c r="G195" s="133"/>
      <c r="H195" s="133"/>
      <c r="I195" s="133"/>
      <c r="J195" s="133"/>
      <c r="K195" s="133"/>
      <c r="M195" s="17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row>
    <row r="196" spans="1:45" s="132" customFormat="1" ht="8.25" customHeight="1" x14ac:dyDescent="0.2">
      <c r="A196" s="157"/>
      <c r="B196" s="151"/>
      <c r="C196" s="151"/>
      <c r="D196" s="151"/>
      <c r="E196" s="151"/>
      <c r="F196" s="151"/>
      <c r="G196" s="151"/>
      <c r="H196" s="151"/>
      <c r="M196" s="17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row>
    <row r="197" spans="1:45" s="132" customFormat="1" ht="13.15" customHeight="1" x14ac:dyDescent="0.2">
      <c r="A197" s="153">
        <v>6</v>
      </c>
      <c r="B197" s="375" t="s">
        <v>164</v>
      </c>
      <c r="C197" s="375"/>
      <c r="D197" s="375"/>
      <c r="E197" s="375"/>
      <c r="F197" s="375"/>
      <c r="G197" s="375"/>
      <c r="H197" s="375"/>
      <c r="I197" s="375"/>
      <c r="J197" s="375"/>
      <c r="K197" s="375"/>
      <c r="L197" s="375"/>
      <c r="M197" s="17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row>
    <row r="198" spans="1:45" s="289" customFormat="1" ht="13.15" customHeight="1" x14ac:dyDescent="0.2">
      <c r="A198" s="153"/>
      <c r="B198" s="375"/>
      <c r="C198" s="375"/>
      <c r="D198" s="375"/>
      <c r="E198" s="375"/>
      <c r="F198" s="375"/>
      <c r="G198" s="375"/>
      <c r="H198" s="375"/>
      <c r="I198" s="375"/>
      <c r="J198" s="375"/>
      <c r="K198" s="375"/>
      <c r="L198" s="375"/>
      <c r="M198" s="279"/>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row>
    <row r="199" spans="1:45" s="132" customFormat="1" ht="8.25" customHeight="1" x14ac:dyDescent="0.2">
      <c r="A199" s="142"/>
      <c r="M199" s="17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row>
    <row r="200" spans="1:45" s="132" customFormat="1" ht="25.5" customHeight="1" x14ac:dyDescent="0.2">
      <c r="A200" s="169" t="s">
        <v>86</v>
      </c>
      <c r="B200" s="375" t="s">
        <v>128</v>
      </c>
      <c r="C200" s="377"/>
      <c r="D200" s="377"/>
      <c r="E200" s="377"/>
      <c r="F200" s="377"/>
      <c r="G200" s="377"/>
      <c r="H200" s="377"/>
      <c r="I200" s="377"/>
      <c r="J200" s="377"/>
      <c r="K200" s="377"/>
      <c r="L200" s="377"/>
      <c r="M200" s="17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row>
    <row r="201" spans="1:45" s="132" customFormat="1" ht="8.25" customHeight="1" x14ac:dyDescent="0.2">
      <c r="A201" s="147"/>
      <c r="M201" s="17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row>
    <row r="202" spans="1:45" s="132" customFormat="1" ht="17.45" customHeight="1" x14ac:dyDescent="0.2">
      <c r="B202" s="353" t="s">
        <v>125</v>
      </c>
      <c r="C202" s="377"/>
      <c r="D202" s="377"/>
      <c r="E202" s="377"/>
      <c r="F202" s="377"/>
      <c r="G202" s="377"/>
      <c r="H202" s="377"/>
      <c r="I202" s="377"/>
      <c r="J202" s="377"/>
      <c r="K202" s="377"/>
      <c r="L202" s="377"/>
      <c r="M202" s="17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row>
    <row r="203" spans="1:45" s="132" customFormat="1" ht="8.25" customHeight="1" x14ac:dyDescent="0.2">
      <c r="A203" s="143"/>
      <c r="M203" s="17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row>
    <row r="204" spans="1:45" s="142" customFormat="1" ht="27" customHeight="1" x14ac:dyDescent="0.2">
      <c r="B204" s="353" t="s">
        <v>129</v>
      </c>
      <c r="C204" s="377"/>
      <c r="D204" s="377"/>
      <c r="E204" s="377"/>
      <c r="F204" s="377"/>
      <c r="G204" s="377"/>
      <c r="H204" s="377"/>
      <c r="I204" s="377"/>
      <c r="J204" s="377"/>
      <c r="K204" s="377"/>
      <c r="L204" s="377"/>
      <c r="M204" s="172"/>
    </row>
    <row r="205" spans="1:45" s="132" customFormat="1" ht="8.25" customHeight="1" x14ac:dyDescent="0.2">
      <c r="A205" s="143"/>
      <c r="M205" s="17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row>
    <row r="206" spans="1:45" s="132" customFormat="1" ht="25.5" customHeight="1" x14ac:dyDescent="0.2">
      <c r="B206" s="353" t="s">
        <v>119</v>
      </c>
      <c r="C206" s="377"/>
      <c r="D206" s="377"/>
      <c r="E206" s="377"/>
      <c r="F206" s="377"/>
      <c r="G206" s="377"/>
      <c r="H206" s="377"/>
      <c r="I206" s="377"/>
      <c r="J206" s="377"/>
      <c r="K206" s="377"/>
      <c r="L206" s="377"/>
      <c r="M206" s="17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row>
    <row r="207" spans="1:45" s="142" customFormat="1" ht="8.25" customHeight="1" x14ac:dyDescent="0.2">
      <c r="A207" s="147"/>
      <c r="M207" s="172"/>
    </row>
    <row r="208" spans="1:45" s="144" customFormat="1" ht="8.25" customHeight="1" x14ac:dyDescent="0.2">
      <c r="A208" s="143"/>
      <c r="J208" s="152"/>
      <c r="K208" s="152"/>
      <c r="L208" s="152"/>
      <c r="M208" s="172"/>
      <c r="N208" s="143"/>
      <c r="O208" s="143"/>
    </row>
    <row r="209" spans="1:13" s="142" customFormat="1" ht="49.15" customHeight="1" x14ac:dyDescent="0.2">
      <c r="A209" s="378" t="s">
        <v>208</v>
      </c>
      <c r="B209" s="377"/>
      <c r="C209" s="377"/>
      <c r="D209" s="377"/>
      <c r="E209" s="377"/>
      <c r="F209" s="377"/>
      <c r="G209" s="377"/>
      <c r="H209" s="377"/>
      <c r="I209" s="377"/>
      <c r="J209" s="377"/>
      <c r="K209" s="377"/>
      <c r="L209" s="377"/>
      <c r="M209" s="172"/>
    </row>
    <row r="210" spans="1:13" s="58" customFormat="1" x14ac:dyDescent="0.2">
      <c r="A210" s="20"/>
      <c r="M210" s="172"/>
    </row>
    <row r="211" spans="1:13" s="58" customFormat="1" x14ac:dyDescent="0.2">
      <c r="A211" s="20"/>
      <c r="M211" s="172"/>
    </row>
    <row r="212" spans="1:13" s="58" customFormat="1" x14ac:dyDescent="0.2">
      <c r="A212" s="20"/>
      <c r="M212" s="172"/>
    </row>
    <row r="213" spans="1:13" s="58" customFormat="1" x14ac:dyDescent="0.2">
      <c r="A213" s="20"/>
      <c r="M213" s="172"/>
    </row>
    <row r="214" spans="1:13" s="58" customFormat="1" x14ac:dyDescent="0.2">
      <c r="A214" s="20"/>
      <c r="M214" s="172"/>
    </row>
    <row r="215" spans="1:13" s="58" customFormat="1" x14ac:dyDescent="0.2">
      <c r="A215" s="20"/>
      <c r="M215" s="172"/>
    </row>
    <row r="216" spans="1:13" s="58" customFormat="1" x14ac:dyDescent="0.2">
      <c r="A216" s="20"/>
      <c r="M216" s="172"/>
    </row>
    <row r="217" spans="1:13" s="58" customFormat="1" x14ac:dyDescent="0.2">
      <c r="A217" s="20"/>
      <c r="M217" s="172"/>
    </row>
    <row r="218" spans="1:13" s="58" customFormat="1" x14ac:dyDescent="0.2">
      <c r="A218" s="20"/>
      <c r="M218" s="172"/>
    </row>
    <row r="219" spans="1:13" s="58" customFormat="1" x14ac:dyDescent="0.2">
      <c r="A219" s="20"/>
      <c r="M219" s="172"/>
    </row>
    <row r="220" spans="1:13" s="58" customFormat="1" x14ac:dyDescent="0.2">
      <c r="A220" s="20"/>
      <c r="M220" s="172"/>
    </row>
    <row r="221" spans="1:13" s="58" customFormat="1" x14ac:dyDescent="0.2">
      <c r="A221" s="20"/>
      <c r="M221" s="172"/>
    </row>
    <row r="222" spans="1:13" s="58" customFormat="1" x14ac:dyDescent="0.2">
      <c r="A222" s="20"/>
      <c r="M222" s="172"/>
    </row>
    <row r="223" spans="1:13" s="58" customFormat="1" x14ac:dyDescent="0.2">
      <c r="A223" s="20"/>
      <c r="M223" s="172"/>
    </row>
    <row r="224" spans="1:13" s="58" customFormat="1" x14ac:dyDescent="0.2">
      <c r="A224" s="20"/>
      <c r="M224" s="172"/>
    </row>
    <row r="225" spans="1:45" s="58" customFormat="1" x14ac:dyDescent="0.2">
      <c r="A225" s="20"/>
      <c r="M225" s="172"/>
    </row>
    <row r="227" spans="1:45" s="58" customFormat="1" x14ac:dyDescent="0.2">
      <c r="A227" s="20"/>
      <c r="M227" s="172"/>
    </row>
    <row r="228" spans="1:45" s="58" customFormat="1" x14ac:dyDescent="0.2">
      <c r="A228" s="20"/>
      <c r="M228" s="172"/>
    </row>
    <row r="229" spans="1:45" s="58" customFormat="1" x14ac:dyDescent="0.2">
      <c r="A229" s="20"/>
      <c r="M229" s="172"/>
    </row>
    <row r="231" spans="1:45" s="58" customFormat="1" x14ac:dyDescent="0.2">
      <c r="A231" s="20"/>
      <c r="M231" s="172"/>
    </row>
    <row r="232" spans="1:45" s="140" customFormat="1" x14ac:dyDescent="0.2">
      <c r="A232" s="20"/>
      <c r="M232" s="172"/>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row>
    <row r="233" spans="1:45" s="140" customFormat="1" x14ac:dyDescent="0.2">
      <c r="A233" s="20"/>
      <c r="M233" s="172"/>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row>
    <row r="235" spans="1:45" s="58" customFormat="1" x14ac:dyDescent="0.2">
      <c r="A235" s="20"/>
      <c r="M235" s="172"/>
    </row>
    <row r="236" spans="1:45" s="58" customFormat="1" x14ac:dyDescent="0.2">
      <c r="A236" s="20"/>
      <c r="M236" s="172"/>
    </row>
    <row r="237" spans="1:45" s="58" customFormat="1" x14ac:dyDescent="0.2">
      <c r="A237" s="20"/>
      <c r="M237" s="172"/>
    </row>
    <row r="238" spans="1:45" s="58" customFormat="1" x14ac:dyDescent="0.2">
      <c r="A238" s="20"/>
      <c r="M238" s="172"/>
    </row>
    <row r="239" spans="1:45" s="58" customFormat="1" x14ac:dyDescent="0.2">
      <c r="A239" s="20"/>
      <c r="M239" s="172"/>
    </row>
    <row r="240" spans="1:45" s="58" customFormat="1" x14ac:dyDescent="0.2">
      <c r="A240" s="20"/>
      <c r="M240" s="172"/>
    </row>
    <row r="241" spans="1:45" s="58" customFormat="1" x14ac:dyDescent="0.2">
      <c r="A241" s="20"/>
      <c r="M241" s="172"/>
    </row>
    <row r="242" spans="1:45" s="58" customFormat="1" x14ac:dyDescent="0.2">
      <c r="A242" s="20"/>
      <c r="M242" s="172"/>
    </row>
    <row r="243" spans="1:45" s="58" customFormat="1" x14ac:dyDescent="0.2">
      <c r="A243" s="20"/>
      <c r="M243" s="172"/>
    </row>
    <row r="244" spans="1:45" s="58" customFormat="1" x14ac:dyDescent="0.2">
      <c r="A244" s="20"/>
      <c r="M244" s="172"/>
    </row>
    <row r="245" spans="1:45" s="58" customFormat="1" x14ac:dyDescent="0.2">
      <c r="A245" s="20"/>
      <c r="M245" s="172"/>
    </row>
    <row r="246" spans="1:45" s="140" customFormat="1" x14ac:dyDescent="0.2">
      <c r="A246" s="20"/>
      <c r="M246" s="172"/>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row>
  </sheetData>
  <mergeCells count="29">
    <mergeCell ref="A1:K2"/>
    <mergeCell ref="A4:K8"/>
    <mergeCell ref="B10:F10"/>
    <mergeCell ref="G10:K10"/>
    <mergeCell ref="B169:L169"/>
    <mergeCell ref="B165:L165"/>
    <mergeCell ref="B161:L161"/>
    <mergeCell ref="B163:L163"/>
    <mergeCell ref="B81:F81"/>
    <mergeCell ref="G81:H81"/>
    <mergeCell ref="I81:L81"/>
    <mergeCell ref="B157:I157"/>
    <mergeCell ref="B155:I155"/>
    <mergeCell ref="B159:I159"/>
    <mergeCell ref="B167:J167"/>
    <mergeCell ref="A209:L209"/>
    <mergeCell ref="B200:L200"/>
    <mergeCell ref="B202:L202"/>
    <mergeCell ref="B204:L204"/>
    <mergeCell ref="B206:L206"/>
    <mergeCell ref="B175:L175"/>
    <mergeCell ref="B179:L179"/>
    <mergeCell ref="D192:K192"/>
    <mergeCell ref="B197:L198"/>
    <mergeCell ref="B194:L194"/>
    <mergeCell ref="B184:L185"/>
    <mergeCell ref="B181:L182"/>
    <mergeCell ref="D189:K190"/>
    <mergeCell ref="B186:L186"/>
  </mergeCells>
  <phoneticPr fontId="0" type="noConversion"/>
  <pageMargins left="1" right="0.5" top="0.75" bottom="0.75" header="0.5" footer="0.5"/>
  <pageSetup scale="67" fitToHeight="3" orientation="portrait" r:id="rId1"/>
  <headerFooter alignWithMargins="0"/>
  <rowBreaks count="2" manualBreakCount="2">
    <brk id="78" max="11" man="1"/>
    <brk id="15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8"/>
  <sheetViews>
    <sheetView zoomScaleNormal="100" workbookViewId="0"/>
  </sheetViews>
  <sheetFormatPr defaultRowHeight="12.75" x14ac:dyDescent="0.2"/>
  <cols>
    <col min="1" max="1" width="31.42578125" customWidth="1"/>
    <col min="2" max="2" width="36.5703125" customWidth="1"/>
    <col min="3" max="3" width="19.7109375" customWidth="1"/>
    <col min="4" max="4" width="20.7109375" customWidth="1"/>
  </cols>
  <sheetData>
    <row r="1" spans="1:5" ht="20.25" customHeight="1" x14ac:dyDescent="0.2">
      <c r="A1" s="161" t="s">
        <v>180</v>
      </c>
      <c r="B1" s="84"/>
      <c r="C1" s="85"/>
    </row>
    <row r="2" spans="1:5" ht="39.75" customHeight="1" x14ac:dyDescent="0.2">
      <c r="A2" s="162" t="s">
        <v>159</v>
      </c>
      <c r="B2" s="162" t="s">
        <v>160</v>
      </c>
      <c r="C2" s="162" t="s">
        <v>29</v>
      </c>
    </row>
    <row r="3" spans="1:5" ht="7.5" customHeight="1" x14ac:dyDescent="0.2">
      <c r="A3" s="102"/>
      <c r="B3" s="102"/>
      <c r="C3" s="102"/>
    </row>
    <row r="4" spans="1:5" x14ac:dyDescent="0.2">
      <c r="A4" s="130" t="s">
        <v>144</v>
      </c>
      <c r="B4" s="103"/>
      <c r="C4" s="103"/>
    </row>
    <row r="5" spans="1:5" ht="7.5" customHeight="1" x14ac:dyDescent="0.2">
      <c r="A5" s="165"/>
      <c r="B5" s="167"/>
      <c r="C5" s="166"/>
    </row>
    <row r="6" spans="1:5" ht="15" x14ac:dyDescent="0.25">
      <c r="A6" s="109" t="s">
        <v>56</v>
      </c>
      <c r="B6" s="110"/>
      <c r="C6" s="110"/>
    </row>
    <row r="7" spans="1:5" ht="14.25" customHeight="1" x14ac:dyDescent="0.2">
      <c r="A7" s="224" t="s">
        <v>176</v>
      </c>
      <c r="B7" s="224" t="s">
        <v>43</v>
      </c>
      <c r="C7" s="224" t="s">
        <v>30</v>
      </c>
      <c r="D7" s="179" t="s">
        <v>7</v>
      </c>
      <c r="E7" s="181"/>
    </row>
    <row r="8" spans="1:5" x14ac:dyDescent="0.2">
      <c r="A8" s="224" t="s">
        <v>145</v>
      </c>
      <c r="B8" s="224" t="s">
        <v>43</v>
      </c>
      <c r="C8" s="224" t="s">
        <v>30</v>
      </c>
      <c r="D8" s="179" t="s">
        <v>7</v>
      </c>
      <c r="E8" s="181"/>
    </row>
    <row r="9" spans="1:5" x14ac:dyDescent="0.2">
      <c r="A9" s="224" t="s">
        <v>32</v>
      </c>
      <c r="B9" s="224" t="s">
        <v>43</v>
      </c>
      <c r="C9" s="224" t="s">
        <v>33</v>
      </c>
      <c r="D9" s="179" t="s">
        <v>7</v>
      </c>
      <c r="E9" s="181"/>
    </row>
    <row r="10" spans="1:5" x14ac:dyDescent="0.2">
      <c r="A10" s="225" t="s">
        <v>130</v>
      </c>
      <c r="B10" s="225" t="s">
        <v>43</v>
      </c>
      <c r="C10" s="225" t="s">
        <v>47</v>
      </c>
      <c r="D10" s="179" t="s">
        <v>7</v>
      </c>
      <c r="E10" s="181"/>
    </row>
    <row r="11" spans="1:5" x14ac:dyDescent="0.2">
      <c r="A11" s="225" t="s">
        <v>48</v>
      </c>
      <c r="B11" s="225" t="s">
        <v>49</v>
      </c>
      <c r="C11" s="225" t="s">
        <v>40</v>
      </c>
      <c r="E11" s="181"/>
    </row>
    <row r="12" spans="1:5" ht="14.25" x14ac:dyDescent="0.2">
      <c r="A12" s="225" t="s">
        <v>146</v>
      </c>
      <c r="B12" s="225" t="s">
        <v>42</v>
      </c>
      <c r="C12" s="225" t="s">
        <v>65</v>
      </c>
      <c r="D12" s="179" t="s">
        <v>7</v>
      </c>
      <c r="E12" s="181"/>
    </row>
    <row r="13" spans="1:5" x14ac:dyDescent="0.2">
      <c r="A13" s="224" t="s">
        <v>64</v>
      </c>
      <c r="B13" s="224" t="s">
        <v>63</v>
      </c>
      <c r="C13" s="224" t="s">
        <v>51</v>
      </c>
      <c r="E13" s="181"/>
    </row>
    <row r="14" spans="1:5" x14ac:dyDescent="0.2">
      <c r="A14" s="225" t="s">
        <v>111</v>
      </c>
      <c r="B14" s="224" t="s">
        <v>63</v>
      </c>
      <c r="C14" s="225" t="s">
        <v>112</v>
      </c>
      <c r="D14" s="163" t="s">
        <v>7</v>
      </c>
      <c r="E14" s="181"/>
    </row>
    <row r="15" spans="1:5" x14ac:dyDescent="0.2">
      <c r="A15" s="225" t="s">
        <v>113</v>
      </c>
      <c r="B15" s="225" t="s">
        <v>92</v>
      </c>
      <c r="C15" s="225" t="s">
        <v>123</v>
      </c>
      <c r="D15" s="163" t="s">
        <v>7</v>
      </c>
      <c r="E15" s="181"/>
    </row>
    <row r="16" spans="1:5" x14ac:dyDescent="0.2">
      <c r="A16" s="225" t="s">
        <v>114</v>
      </c>
      <c r="B16" s="225" t="s">
        <v>92</v>
      </c>
      <c r="C16" s="225" t="s">
        <v>91</v>
      </c>
      <c r="D16" s="163" t="s">
        <v>7</v>
      </c>
      <c r="E16" s="181"/>
    </row>
    <row r="17" spans="1:5" x14ac:dyDescent="0.2">
      <c r="A17" s="225" t="s">
        <v>75</v>
      </c>
      <c r="B17" s="225" t="s">
        <v>77</v>
      </c>
      <c r="C17" s="225" t="s">
        <v>76</v>
      </c>
      <c r="E17" s="181"/>
    </row>
    <row r="18" spans="1:5" x14ac:dyDescent="0.2">
      <c r="A18" s="225" t="s">
        <v>147</v>
      </c>
      <c r="B18" s="225" t="s">
        <v>148</v>
      </c>
      <c r="C18" s="225" t="s">
        <v>47</v>
      </c>
      <c r="D18" s="163" t="s">
        <v>7</v>
      </c>
      <c r="E18" s="181"/>
    </row>
    <row r="19" spans="1:5" x14ac:dyDescent="0.2">
      <c r="A19" s="225" t="s">
        <v>149</v>
      </c>
      <c r="B19" s="225" t="s">
        <v>148</v>
      </c>
      <c r="C19" s="225" t="s">
        <v>30</v>
      </c>
      <c r="D19" s="163" t="s">
        <v>7</v>
      </c>
      <c r="E19" s="181"/>
    </row>
    <row r="20" spans="1:5" x14ac:dyDescent="0.2">
      <c r="A20" s="225" t="s">
        <v>177</v>
      </c>
      <c r="B20" s="225" t="s">
        <v>150</v>
      </c>
      <c r="C20" s="225" t="s">
        <v>47</v>
      </c>
      <c r="D20" s="163" t="s">
        <v>7</v>
      </c>
      <c r="E20" s="181"/>
    </row>
    <row r="21" spans="1:5" x14ac:dyDescent="0.2">
      <c r="A21" s="225" t="s">
        <v>175</v>
      </c>
      <c r="B21" s="225" t="s">
        <v>151</v>
      </c>
      <c r="C21" s="225" t="s">
        <v>152</v>
      </c>
      <c r="D21" s="180"/>
      <c r="E21" s="181"/>
    </row>
    <row r="22" spans="1:5" ht="14.25" x14ac:dyDescent="0.2">
      <c r="A22" s="104"/>
      <c r="B22" s="103"/>
      <c r="C22" s="103"/>
      <c r="D22" t="s">
        <v>7</v>
      </c>
      <c r="E22" s="181"/>
    </row>
    <row r="23" spans="1:5" ht="15" x14ac:dyDescent="0.25">
      <c r="A23" s="109" t="s">
        <v>57</v>
      </c>
      <c r="B23" s="111"/>
      <c r="C23" s="112"/>
      <c r="D23" t="s">
        <v>7</v>
      </c>
      <c r="E23" s="181"/>
    </row>
    <row r="24" spans="1:5" x14ac:dyDescent="0.2">
      <c r="A24" s="224" t="s">
        <v>44</v>
      </c>
      <c r="B24" s="225" t="s">
        <v>82</v>
      </c>
      <c r="C24" s="224" t="s">
        <v>178</v>
      </c>
      <c r="E24" s="181"/>
    </row>
    <row r="25" spans="1:5" x14ac:dyDescent="0.2">
      <c r="A25" s="224" t="s">
        <v>83</v>
      </c>
      <c r="B25" s="225" t="s">
        <v>82</v>
      </c>
      <c r="C25" s="224" t="s">
        <v>179</v>
      </c>
      <c r="E25" s="181"/>
    </row>
    <row r="26" spans="1:5" x14ac:dyDescent="0.2">
      <c r="A26" s="225" t="s">
        <v>45</v>
      </c>
      <c r="B26" s="225" t="s">
        <v>46</v>
      </c>
      <c r="C26" s="225" t="s">
        <v>47</v>
      </c>
      <c r="E26" s="181"/>
    </row>
    <row r="27" spans="1:5" x14ac:dyDescent="0.2">
      <c r="A27" s="225" t="s">
        <v>88</v>
      </c>
      <c r="B27" s="225" t="s">
        <v>92</v>
      </c>
      <c r="C27" s="225" t="s">
        <v>90</v>
      </c>
      <c r="D27" s="163" t="s">
        <v>7</v>
      </c>
      <c r="E27" s="181"/>
    </row>
    <row r="28" spans="1:5" x14ac:dyDescent="0.2">
      <c r="A28" s="225" t="s">
        <v>62</v>
      </c>
      <c r="B28" s="225" t="s">
        <v>59</v>
      </c>
      <c r="C28" s="225" t="s">
        <v>31</v>
      </c>
      <c r="E28" s="181"/>
    </row>
    <row r="29" spans="1:5" ht="14.25" x14ac:dyDescent="0.2">
      <c r="A29" s="105"/>
      <c r="B29" s="106"/>
      <c r="C29" s="106"/>
      <c r="E29" s="181"/>
    </row>
    <row r="30" spans="1:5" ht="15" x14ac:dyDescent="0.25">
      <c r="A30" s="113" t="s">
        <v>58</v>
      </c>
      <c r="B30" s="114"/>
      <c r="C30" s="115"/>
      <c r="D30" t="s">
        <v>7</v>
      </c>
      <c r="E30" s="181"/>
    </row>
    <row r="31" spans="1:5" x14ac:dyDescent="0.2">
      <c r="A31" s="225" t="s">
        <v>67</v>
      </c>
      <c r="B31" s="225" t="s">
        <v>68</v>
      </c>
      <c r="C31" s="225" t="s">
        <v>30</v>
      </c>
      <c r="E31" s="181"/>
    </row>
    <row r="32" spans="1:5" x14ac:dyDescent="0.2">
      <c r="A32" s="225" t="s">
        <v>69</v>
      </c>
      <c r="B32" s="225" t="s">
        <v>68</v>
      </c>
      <c r="C32" s="225" t="s">
        <v>30</v>
      </c>
      <c r="D32" s="163" t="s">
        <v>7</v>
      </c>
      <c r="E32" s="181"/>
    </row>
    <row r="33" spans="1:9" x14ac:dyDescent="0.2">
      <c r="A33" s="225" t="s">
        <v>87</v>
      </c>
      <c r="B33" s="225" t="s">
        <v>92</v>
      </c>
      <c r="C33" s="225" t="s">
        <v>89</v>
      </c>
      <c r="D33" s="180"/>
      <c r="E33" s="181"/>
    </row>
    <row r="34" spans="1:9" x14ac:dyDescent="0.2">
      <c r="A34" s="225" t="s">
        <v>70</v>
      </c>
      <c r="B34" s="225" t="s">
        <v>82</v>
      </c>
      <c r="C34" s="225" t="s">
        <v>30</v>
      </c>
      <c r="D34" s="180"/>
      <c r="E34" s="181"/>
    </row>
    <row r="35" spans="1:9" x14ac:dyDescent="0.2">
      <c r="A35" s="233" t="s">
        <v>153</v>
      </c>
      <c r="B35" s="234" t="s">
        <v>154</v>
      </c>
      <c r="C35" s="235" t="s">
        <v>155</v>
      </c>
      <c r="D35" s="180"/>
      <c r="E35" s="181"/>
    </row>
    <row r="36" spans="1:9" x14ac:dyDescent="0.2">
      <c r="A36" s="225" t="s">
        <v>55</v>
      </c>
      <c r="B36" s="225" t="s">
        <v>37</v>
      </c>
      <c r="C36" s="225" t="s">
        <v>38</v>
      </c>
    </row>
    <row r="37" spans="1:9" x14ac:dyDescent="0.2">
      <c r="A37" s="225" t="s">
        <v>50</v>
      </c>
      <c r="B37" s="225" t="s">
        <v>52</v>
      </c>
      <c r="C37" s="225" t="s">
        <v>51</v>
      </c>
    </row>
    <row r="38" spans="1:9" x14ac:dyDescent="0.2">
      <c r="A38" s="225" t="s">
        <v>184</v>
      </c>
      <c r="B38" s="225" t="s">
        <v>35</v>
      </c>
      <c r="C38" s="225" t="s">
        <v>152</v>
      </c>
      <c r="E38" s="181"/>
    </row>
    <row r="39" spans="1:9" x14ac:dyDescent="0.2">
      <c r="A39" s="225" t="s">
        <v>66</v>
      </c>
      <c r="B39" s="225" t="s">
        <v>35</v>
      </c>
      <c r="C39" s="225" t="s">
        <v>36</v>
      </c>
      <c r="D39" s="305"/>
      <c r="E39" s="306"/>
      <c r="F39" s="305"/>
      <c r="H39" s="306"/>
      <c r="I39" s="306"/>
    </row>
    <row r="40" spans="1:9" x14ac:dyDescent="0.2">
      <c r="A40" s="231" t="s">
        <v>181</v>
      </c>
      <c r="B40" s="225" t="s">
        <v>182</v>
      </c>
      <c r="C40" s="232" t="s">
        <v>183</v>
      </c>
    </row>
    <row r="41" spans="1:9" x14ac:dyDescent="0.2">
      <c r="A41" s="225" t="s">
        <v>41</v>
      </c>
      <c r="B41" s="225" t="s">
        <v>42</v>
      </c>
      <c r="C41" s="225" t="s">
        <v>39</v>
      </c>
      <c r="D41" s="15"/>
    </row>
    <row r="42" spans="1:9" x14ac:dyDescent="0.2">
      <c r="A42" s="231" t="s">
        <v>78</v>
      </c>
      <c r="B42" s="225" t="s">
        <v>77</v>
      </c>
      <c r="C42" s="232" t="s">
        <v>30</v>
      </c>
      <c r="D42" s="15"/>
    </row>
    <row r="43" spans="1:9" x14ac:dyDescent="0.2">
      <c r="A43" s="231" t="s">
        <v>131</v>
      </c>
      <c r="B43" s="225" t="s">
        <v>132</v>
      </c>
      <c r="C43" s="232" t="s">
        <v>30</v>
      </c>
      <c r="D43" s="15"/>
    </row>
    <row r="44" spans="1:9" x14ac:dyDescent="0.2">
      <c r="A44" s="231" t="s">
        <v>156</v>
      </c>
      <c r="B44" s="225" t="s">
        <v>157</v>
      </c>
      <c r="C44" s="232" t="s">
        <v>76</v>
      </c>
      <c r="D44" s="15"/>
    </row>
    <row r="45" spans="1:9" x14ac:dyDescent="0.2">
      <c r="A45" s="231" t="s">
        <v>79</v>
      </c>
      <c r="B45" s="225" t="s">
        <v>81</v>
      </c>
      <c r="C45" s="232" t="s">
        <v>80</v>
      </c>
      <c r="D45" s="15"/>
    </row>
    <row r="46" spans="1:9" x14ac:dyDescent="0.2">
      <c r="A46" s="231" t="s">
        <v>84</v>
      </c>
      <c r="B46" s="225" t="s">
        <v>68</v>
      </c>
      <c r="C46" s="232" t="s">
        <v>31</v>
      </c>
      <c r="D46" s="15"/>
    </row>
    <row r="47" spans="1:9" x14ac:dyDescent="0.2">
      <c r="A47" s="231" t="s">
        <v>187</v>
      </c>
      <c r="B47" s="225" t="s">
        <v>68</v>
      </c>
      <c r="C47" s="232" t="s">
        <v>188</v>
      </c>
      <c r="D47" s="15"/>
    </row>
    <row r="48" spans="1:9" x14ac:dyDescent="0.2">
      <c r="A48" s="231" t="s">
        <v>200</v>
      </c>
      <c r="B48" s="225" t="s">
        <v>201</v>
      </c>
      <c r="C48" s="232" t="s">
        <v>202</v>
      </c>
      <c r="D48" s="15"/>
    </row>
    <row r="49" spans="1:7" x14ac:dyDescent="0.2">
      <c r="A49" s="231" t="s">
        <v>189</v>
      </c>
      <c r="B49" s="225" t="s">
        <v>68</v>
      </c>
      <c r="C49" s="225" t="s">
        <v>34</v>
      </c>
      <c r="D49" s="15"/>
    </row>
    <row r="50" spans="1:7" x14ac:dyDescent="0.2">
      <c r="A50" s="231" t="s">
        <v>185</v>
      </c>
      <c r="B50" s="225" t="s">
        <v>52</v>
      </c>
      <c r="C50" s="232" t="s">
        <v>186</v>
      </c>
      <c r="D50" s="15"/>
    </row>
    <row r="51" spans="1:7" x14ac:dyDescent="0.2">
      <c r="A51" s="231" t="s">
        <v>190</v>
      </c>
      <c r="B51" s="225" t="s">
        <v>191</v>
      </c>
      <c r="C51" s="232" t="s">
        <v>192</v>
      </c>
      <c r="D51" s="15"/>
    </row>
    <row r="52" spans="1:7" ht="14.25" x14ac:dyDescent="0.2">
      <c r="A52" s="107"/>
      <c r="B52" s="108"/>
      <c r="C52" s="108"/>
      <c r="D52" s="15"/>
    </row>
    <row r="53" spans="1:7" x14ac:dyDescent="0.2">
      <c r="A53" s="164"/>
      <c r="B53" s="164"/>
      <c r="C53" s="164"/>
      <c r="D53" s="15"/>
    </row>
    <row r="54" spans="1:7" ht="3" customHeight="1" x14ac:dyDescent="0.2">
      <c r="A54" s="164"/>
      <c r="B54" s="164"/>
      <c r="C54" s="164"/>
      <c r="D54" s="15"/>
    </row>
    <row r="55" spans="1:7" ht="3" customHeight="1" x14ac:dyDescent="0.2">
      <c r="A55" s="164"/>
      <c r="B55" s="164"/>
      <c r="C55" s="164"/>
      <c r="D55" s="15"/>
    </row>
    <row r="56" spans="1:7" ht="14.25" customHeight="1" x14ac:dyDescent="0.2">
      <c r="A56" s="378" t="s">
        <v>199</v>
      </c>
      <c r="B56" s="375"/>
      <c r="C56" s="375"/>
      <c r="D56" s="372"/>
    </row>
    <row r="57" spans="1:7" ht="13.5" customHeight="1" x14ac:dyDescent="0.2">
      <c r="A57" s="375"/>
      <c r="B57" s="375"/>
      <c r="C57" s="375"/>
      <c r="D57" s="372"/>
      <c r="E57" s="82"/>
      <c r="F57" s="82"/>
      <c r="G57" s="82"/>
    </row>
    <row r="58" spans="1:7" ht="13.5" customHeight="1" x14ac:dyDescent="0.2">
      <c r="A58" s="375"/>
      <c r="B58" s="375"/>
      <c r="C58" s="375"/>
      <c r="D58" s="372"/>
      <c r="E58" s="82"/>
      <c r="F58" s="82"/>
      <c r="G58" s="82"/>
    </row>
    <row r="59" spans="1:7" ht="13.5" customHeight="1" x14ac:dyDescent="0.2">
      <c r="A59" s="375"/>
      <c r="B59" s="375"/>
      <c r="C59" s="375"/>
      <c r="D59" s="372"/>
      <c r="E59" s="82"/>
      <c r="F59" s="82"/>
      <c r="G59" s="82"/>
    </row>
    <row r="60" spans="1:7" ht="13.5" customHeight="1" x14ac:dyDescent="0.2">
      <c r="A60" s="375"/>
      <c r="B60" s="375"/>
      <c r="C60" s="375"/>
      <c r="D60" s="372"/>
      <c r="E60" s="82"/>
      <c r="F60" s="82"/>
      <c r="G60" s="82"/>
    </row>
    <row r="61" spans="1:7" ht="8.25" customHeight="1" x14ac:dyDescent="0.2">
      <c r="A61" s="375"/>
      <c r="B61" s="375"/>
      <c r="C61" s="375"/>
      <c r="D61" s="372"/>
      <c r="E61" s="82"/>
      <c r="F61" s="82"/>
      <c r="G61" s="82"/>
    </row>
    <row r="62" spans="1:7" ht="7.5" customHeight="1" x14ac:dyDescent="0.2">
      <c r="A62" s="375"/>
      <c r="B62" s="375"/>
      <c r="C62" s="375"/>
      <c r="D62" s="372"/>
      <c r="E62" s="82"/>
      <c r="F62" s="82"/>
      <c r="G62" s="82"/>
    </row>
    <row r="63" spans="1:7" ht="11.25" hidden="1" customHeight="1" x14ac:dyDescent="0.2">
      <c r="A63" s="375"/>
      <c r="B63" s="375"/>
      <c r="C63" s="375"/>
      <c r="D63" s="372"/>
      <c r="E63" s="82"/>
      <c r="F63" s="82"/>
      <c r="G63" s="82"/>
    </row>
    <row r="64" spans="1:7" ht="14.25" hidden="1" customHeight="1" x14ac:dyDescent="0.2">
      <c r="A64" s="375"/>
      <c r="B64" s="375"/>
      <c r="C64" s="375"/>
      <c r="D64" s="372"/>
      <c r="E64" s="82"/>
      <c r="F64" s="82"/>
      <c r="G64" s="82"/>
    </row>
    <row r="65" spans="1:7" ht="13.15" hidden="1" customHeight="1" x14ac:dyDescent="0.2">
      <c r="A65" s="375"/>
      <c r="B65" s="375"/>
      <c r="C65" s="375"/>
      <c r="D65" s="372"/>
      <c r="E65" s="82"/>
      <c r="F65" s="82"/>
      <c r="G65" s="82"/>
    </row>
    <row r="66" spans="1:7" ht="6.6" customHeight="1" x14ac:dyDescent="0.2">
      <c r="A66" s="83"/>
      <c r="B66" s="82"/>
      <c r="C66" s="82"/>
      <c r="D66" s="15"/>
    </row>
    <row r="67" spans="1:7" ht="11.45" customHeight="1" x14ac:dyDescent="0.2">
      <c r="A67" s="389" t="s">
        <v>193</v>
      </c>
      <c r="B67" s="389"/>
      <c r="C67" s="389"/>
      <c r="D67" s="389"/>
    </row>
    <row r="68" spans="1:7" x14ac:dyDescent="0.2">
      <c r="A68" s="389"/>
      <c r="B68" s="389"/>
      <c r="C68" s="389"/>
      <c r="D68" s="389"/>
    </row>
  </sheetData>
  <mergeCells count="2">
    <mergeCell ref="A56:D65"/>
    <mergeCell ref="A67:D68"/>
  </mergeCells>
  <phoneticPr fontId="0" type="noConversion"/>
  <pageMargins left="1" right="0.5" top="0.75" bottom="0.75"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NG1</vt:lpstr>
      <vt:lpstr>Table NG2</vt:lpstr>
      <vt:lpstr>Table NG3</vt:lpstr>
      <vt:lpstr>Table NG4</vt:lpstr>
      <vt:lpstr>Table NG5</vt:lpstr>
      <vt:lpstr>Table NG6</vt:lpstr>
      <vt:lpstr>'Table NG1'!Print_Area</vt:lpstr>
      <vt:lpstr>'Table NG2'!Print_Area</vt:lpstr>
      <vt:lpstr>'Table NG3'!Print_Area</vt:lpstr>
      <vt:lpstr>'Table NG4'!Print_Area</vt:lpstr>
      <vt:lpstr>'Table NG5'!Print_Area</vt:lpstr>
      <vt:lpstr>'Table NG6'!Print_Area</vt:lpstr>
    </vt:vector>
  </TitlesOfParts>
  <Company>MT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Cartwright</dc:creator>
  <cp:lastModifiedBy>Blend, Jeffrey</cp:lastModifiedBy>
  <cp:lastPrinted>2008-10-31T17:56:38Z</cp:lastPrinted>
  <dcterms:created xsi:type="dcterms:W3CDTF">2002-06-04T21:17:08Z</dcterms:created>
  <dcterms:modified xsi:type="dcterms:W3CDTF">2021-05-19T20:21:22Z</dcterms:modified>
</cp:coreProperties>
</file>