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omments1.xml" ContentType="application/vnd.openxmlformats-officedocument.spreadsheetml.comments+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G:\EN\5_Energy_Planning_Analysis\Energy-Statistics\2022\"/>
    </mc:Choice>
  </mc:AlternateContent>
  <xr:revisionPtr revIDLastSave="0" documentId="13_ncr:1_{895EFE53-A92E-439B-99F9-E7D894D376DF}" xr6:coauthVersionLast="47" xr6:coauthVersionMax="47" xr10:uidLastSave="{00000000-0000-0000-0000-000000000000}"/>
  <bookViews>
    <workbookView xWindow="-120" yWindow="-120" windowWidth="29040" windowHeight="15840" xr2:uid="{00000000-000D-0000-FFFF-FFFF00000000}"/>
  </bookViews>
  <sheets>
    <sheet name="Table E1" sheetId="9" r:id="rId1"/>
    <sheet name="Tables E1a, E1b" sheetId="17" r:id="rId2"/>
    <sheet name="Table E2" sheetId="8" r:id="rId3"/>
    <sheet name="Table E3" sheetId="7" r:id="rId4"/>
    <sheet name="Table E3a" sheetId="18" r:id="rId5"/>
    <sheet name="Table E4" sheetId="6" r:id="rId6"/>
    <sheet name="Table E5" sheetId="5" r:id="rId7"/>
    <sheet name="Table E6" sheetId="4" r:id="rId8"/>
    <sheet name="Table E7" sheetId="3" r:id="rId9"/>
    <sheet name="Table E8" sheetId="12" r:id="rId10"/>
    <sheet name="Table E9" sheetId="15" r:id="rId11"/>
    <sheet name="Table E10" sheetId="13" r:id="rId12"/>
  </sheets>
  <externalReferences>
    <externalReference r:id="rId13"/>
    <externalReference r:id="rId14"/>
    <externalReference r:id="rId1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8" i="13" l="1"/>
  <c r="X120" i="8" l="1"/>
  <c r="K17" i="12" l="1"/>
  <c r="F6" i="12"/>
  <c r="C6" i="12"/>
  <c r="H6" i="12"/>
  <c r="I6" i="12" s="1"/>
  <c r="E6" i="12"/>
  <c r="B6" i="12"/>
  <c r="L17" i="12"/>
  <c r="I17" i="12"/>
  <c r="F17" i="12"/>
  <c r="C17" i="12"/>
  <c r="E67" i="15"/>
  <c r="Q142" i="8"/>
  <c r="R130" i="8"/>
  <c r="R117" i="8"/>
  <c r="R111" i="8"/>
  <c r="R105" i="8"/>
  <c r="R40" i="8"/>
  <c r="R39" i="8"/>
  <c r="R38" i="8"/>
  <c r="R37" i="8"/>
  <c r="R36" i="8"/>
  <c r="R35" i="8"/>
  <c r="R32" i="8"/>
  <c r="R29" i="8"/>
  <c r="R141" i="8"/>
  <c r="R138" i="8"/>
  <c r="R137" i="8"/>
  <c r="R136" i="8"/>
  <c r="R133" i="8"/>
  <c r="R127" i="8"/>
  <c r="R124" i="8"/>
  <c r="R120" i="8"/>
  <c r="R114" i="8"/>
  <c r="R108" i="8"/>
  <c r="R104" i="8"/>
  <c r="R101" i="8"/>
  <c r="R98" i="8"/>
  <c r="R95" i="8"/>
  <c r="R94" i="8"/>
  <c r="R93" i="8"/>
  <c r="R92" i="8"/>
  <c r="R91" i="8"/>
  <c r="R90" i="8"/>
  <c r="R89" i="8"/>
  <c r="R87" i="8"/>
  <c r="R86" i="8"/>
  <c r="R85" i="8"/>
  <c r="R84" i="8"/>
  <c r="R83" i="8"/>
  <c r="R82" i="8"/>
  <c r="R79" i="8"/>
  <c r="R76" i="8"/>
  <c r="R75" i="8"/>
  <c r="R74" i="8"/>
  <c r="R71" i="8"/>
  <c r="R68" i="8"/>
  <c r="R67" i="8"/>
  <c r="R66" i="8"/>
  <c r="R65" i="8"/>
  <c r="R62" i="8"/>
  <c r="R59" i="8"/>
  <c r="R56" i="8"/>
  <c r="R55" i="8"/>
  <c r="R52" i="8"/>
  <c r="R49" i="8"/>
  <c r="R46" i="8"/>
  <c r="R43" i="8"/>
  <c r="R26" i="8"/>
  <c r="R23" i="8"/>
  <c r="R22" i="8"/>
  <c r="R19" i="8"/>
  <c r="R16" i="8"/>
  <c r="R13" i="8"/>
  <c r="R7" i="8"/>
  <c r="R10" i="8"/>
  <c r="K6" i="12" l="1"/>
  <c r="L6" i="12" s="1"/>
  <c r="O66" i="5"/>
  <c r="M66" i="5"/>
  <c r="K66" i="5"/>
  <c r="G66" i="5"/>
  <c r="I66" i="5"/>
  <c r="C66" i="5"/>
  <c r="E66" i="5"/>
  <c r="E36" i="5"/>
  <c r="E66" i="15" l="1"/>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G6" i="5"/>
  <c r="X117" i="8"/>
  <c r="M14" i="12" l="1"/>
  <c r="K14" i="12"/>
  <c r="P142" i="8" l="1"/>
  <c r="X130" i="8"/>
  <c r="M65" i="5"/>
  <c r="C65" i="5"/>
  <c r="E65" i="5"/>
  <c r="G65" i="5"/>
  <c r="I65" i="5"/>
  <c r="K65" i="5"/>
  <c r="O65" i="5"/>
  <c r="X111" i="8" l="1"/>
  <c r="X141" i="8"/>
  <c r="X138" i="8"/>
  <c r="X137" i="8"/>
  <c r="X136" i="8"/>
  <c r="X133" i="8"/>
  <c r="X127" i="8"/>
  <c r="X124" i="8"/>
  <c r="X114" i="8"/>
  <c r="X108" i="8"/>
  <c r="X101" i="8"/>
  <c r="X98" i="8"/>
  <c r="X95" i="8"/>
  <c r="X94" i="8"/>
  <c r="X93" i="8"/>
  <c r="X92" i="8"/>
  <c r="X91" i="8"/>
  <c r="X90" i="8"/>
  <c r="X89" i="8"/>
  <c r="R88" i="8"/>
  <c r="X88" i="8" s="1"/>
  <c r="X87" i="8"/>
  <c r="X86" i="8"/>
  <c r="X85" i="8"/>
  <c r="X84" i="8"/>
  <c r="X83" i="8"/>
  <c r="X82" i="8"/>
  <c r="X79" i="8"/>
  <c r="X76" i="8"/>
  <c r="X75" i="8"/>
  <c r="X74" i="8"/>
  <c r="X71" i="8"/>
  <c r="X68" i="8"/>
  <c r="X67" i="8"/>
  <c r="X66" i="8"/>
  <c r="X65" i="8"/>
  <c r="X62" i="8"/>
  <c r="X59" i="8"/>
  <c r="X56" i="8"/>
  <c r="X55" i="8"/>
  <c r="X52" i="8"/>
  <c r="X104" i="8"/>
  <c r="X49" i="8"/>
  <c r="X46" i="8"/>
  <c r="X29" i="8"/>
  <c r="X35" i="8"/>
  <c r="X26" i="8"/>
  <c r="X23" i="8"/>
  <c r="X22" i="8"/>
  <c r="X19" i="8"/>
  <c r="X16" i="8"/>
  <c r="X13" i="8"/>
  <c r="X10" i="8"/>
  <c r="X36" i="8"/>
  <c r="X37" i="8"/>
  <c r="X38" i="8"/>
  <c r="X39" i="8"/>
  <c r="X40" i="8"/>
  <c r="X43" i="8" l="1"/>
  <c r="D40" i="7"/>
  <c r="R142" i="8"/>
  <c r="U48" i="13"/>
  <c r="T48" i="13"/>
  <c r="S48" i="13"/>
  <c r="R48" i="13"/>
  <c r="Q48" i="13"/>
  <c r="P48" i="13"/>
  <c r="O48" i="13"/>
  <c r="N48" i="13"/>
  <c r="M48" i="13"/>
  <c r="L48" i="13"/>
  <c r="K48" i="13"/>
  <c r="J48" i="13"/>
  <c r="I48" i="13"/>
  <c r="H48" i="13"/>
  <c r="G48" i="13"/>
  <c r="F48" i="13"/>
  <c r="M12" i="12" l="1"/>
  <c r="K12" i="12"/>
  <c r="L12" i="12" s="1"/>
  <c r="M11" i="12"/>
  <c r="K11" i="12"/>
  <c r="L11" i="12" s="1"/>
  <c r="M10" i="12"/>
  <c r="K10" i="12"/>
  <c r="M8" i="12"/>
  <c r="N24" i="7" l="1"/>
  <c r="O142" i="8"/>
  <c r="D15" i="7" l="1"/>
  <c r="D30" i="7"/>
  <c r="D16" i="7" l="1"/>
  <c r="O64" i="5" l="1"/>
  <c r="M64" i="5"/>
  <c r="K64" i="5"/>
  <c r="I64" i="5"/>
  <c r="G64" i="5"/>
  <c r="E64" i="5"/>
  <c r="C64" i="5"/>
  <c r="I39" i="7" l="1"/>
  <c r="I38" i="7"/>
  <c r="I37" i="7"/>
  <c r="I36" i="7"/>
  <c r="I35" i="7"/>
  <c r="D26" i="7" s="1"/>
  <c r="I34" i="7"/>
  <c r="L15" i="12" l="1"/>
  <c r="O61" i="5" l="1"/>
  <c r="O60" i="5"/>
  <c r="O59" i="5"/>
  <c r="O58" i="5"/>
  <c r="O57" i="5"/>
  <c r="O56" i="5"/>
  <c r="O55" i="5"/>
  <c r="O54" i="5"/>
  <c r="O53" i="5"/>
  <c r="O52" i="5"/>
  <c r="O51" i="5"/>
  <c r="O50" i="5"/>
  <c r="O49" i="5"/>
  <c r="O48" i="5"/>
  <c r="O47" i="5"/>
  <c r="O46" i="5"/>
  <c r="O45" i="5"/>
  <c r="O44" i="5"/>
  <c r="O43" i="5"/>
  <c r="O42" i="5"/>
  <c r="O41" i="5"/>
  <c r="O40" i="5"/>
  <c r="O39" i="5"/>
  <c r="O38" i="5"/>
  <c r="O37" i="5"/>
  <c r="O36" i="5"/>
  <c r="O62" i="5"/>
  <c r="O63" i="5"/>
  <c r="N142" i="8" l="1"/>
  <c r="I12" i="12" l="1"/>
  <c r="I11" i="12"/>
  <c r="M63" i="5" l="1"/>
  <c r="K63" i="5"/>
  <c r="I63" i="5"/>
  <c r="G63" i="5"/>
  <c r="E63" i="5"/>
  <c r="C63" i="5"/>
  <c r="D25" i="7" l="1"/>
  <c r="D37" i="7"/>
  <c r="D39" i="7" l="1"/>
  <c r="G20" i="7" s="1"/>
  <c r="D36" i="7"/>
  <c r="D35" i="7"/>
  <c r="D33" i="7"/>
  <c r="D12" i="7"/>
  <c r="G22" i="7" s="1"/>
  <c r="D27" i="7"/>
  <c r="D23" i="7"/>
  <c r="D21" i="7"/>
  <c r="G19" i="7" s="1"/>
  <c r="C28" i="7"/>
  <c r="D18" i="7"/>
  <c r="D17" i="7"/>
  <c r="D14" i="7"/>
  <c r="D11" i="7"/>
  <c r="D10" i="7"/>
  <c r="S141" i="8"/>
  <c r="C39" i="7" s="1"/>
  <c r="S138" i="8"/>
  <c r="S137" i="8"/>
  <c r="S136" i="8"/>
  <c r="S133" i="8"/>
  <c r="C37" i="7" s="1"/>
  <c r="S95" i="8"/>
  <c r="S127" i="8"/>
  <c r="C36" i="7" s="1"/>
  <c r="S124" i="8"/>
  <c r="C35" i="7" s="1"/>
  <c r="S114" i="8"/>
  <c r="C33" i="7" s="1"/>
  <c r="S19" i="8"/>
  <c r="C12" i="7" s="1"/>
  <c r="S121" i="8"/>
  <c r="S120" i="8"/>
  <c r="S108" i="8"/>
  <c r="S101" i="8"/>
  <c r="C27" i="7" s="1"/>
  <c r="S94" i="8"/>
  <c r="S93" i="8"/>
  <c r="S92" i="8"/>
  <c r="S91" i="8"/>
  <c r="S90" i="8"/>
  <c r="S89" i="8"/>
  <c r="S88" i="8"/>
  <c r="S87" i="8"/>
  <c r="S86" i="8"/>
  <c r="S85" i="8"/>
  <c r="S84" i="8"/>
  <c r="S83" i="8"/>
  <c r="S82" i="8"/>
  <c r="S79" i="8"/>
  <c r="C25" i="7" s="1"/>
  <c r="S76" i="8"/>
  <c r="S75" i="8"/>
  <c r="S74" i="8"/>
  <c r="S71" i="8"/>
  <c r="C23" i="7" s="1"/>
  <c r="S68" i="8"/>
  <c r="S67" i="8"/>
  <c r="S66" i="8"/>
  <c r="S65" i="8"/>
  <c r="S62" i="8"/>
  <c r="C21" i="7" s="1"/>
  <c r="S55" i="8"/>
  <c r="C19" i="7" s="1"/>
  <c r="S46" i="8"/>
  <c r="C17" i="7" s="1"/>
  <c r="S43" i="8"/>
  <c r="C40" i="7" s="1"/>
  <c r="S26" i="8"/>
  <c r="C14" i="7" s="1"/>
  <c r="S23" i="8"/>
  <c r="S22" i="8"/>
  <c r="S16" i="8"/>
  <c r="C11" i="7" s="1"/>
  <c r="S13" i="8"/>
  <c r="C10" i="7" s="1"/>
  <c r="S10" i="8"/>
  <c r="C13" i="7" l="1"/>
  <c r="C38" i="7"/>
  <c r="D9" i="7"/>
  <c r="G10" i="7" s="1"/>
  <c r="C24" i="7"/>
  <c r="C22" i="7"/>
  <c r="D24" i="7"/>
  <c r="G17" i="7" s="1"/>
  <c r="D29" i="7"/>
  <c r="G16" i="7" s="1"/>
  <c r="G18" i="7"/>
  <c r="C32" i="7"/>
  <c r="C31" i="7"/>
  <c r="C34" i="7"/>
  <c r="C9" i="7"/>
  <c r="C29" i="7"/>
  <c r="D13" i="7"/>
  <c r="G12" i="7" s="1"/>
  <c r="D19" i="7"/>
  <c r="D22" i="7"/>
  <c r="G21" i="7" s="1"/>
  <c r="D34" i="7"/>
  <c r="G15" i="7" s="1"/>
  <c r="D32" i="7"/>
  <c r="G11" i="7" s="1"/>
  <c r="D31" i="7"/>
  <c r="G13" i="7" s="1"/>
  <c r="D38" i="7"/>
  <c r="G14" i="7" s="1"/>
  <c r="M62"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G40" i="5"/>
  <c r="G39" i="5"/>
  <c r="G38" i="5"/>
  <c r="G37" i="5"/>
  <c r="G36" i="5"/>
  <c r="G35" i="5"/>
  <c r="G34" i="5"/>
  <c r="G33" i="5"/>
  <c r="G32" i="5"/>
  <c r="G31" i="5"/>
  <c r="G30" i="5"/>
  <c r="G29" i="5"/>
  <c r="G28" i="5"/>
  <c r="G27" i="5"/>
  <c r="G26" i="5"/>
  <c r="G25" i="5"/>
  <c r="G24" i="5"/>
  <c r="G22" i="5"/>
  <c r="G21" i="5"/>
  <c r="G20" i="5"/>
  <c r="G19" i="5"/>
  <c r="G18" i="5"/>
  <c r="G17" i="5"/>
  <c r="G16" i="5"/>
  <c r="G15" i="5"/>
  <c r="G14" i="5"/>
  <c r="G13" i="5"/>
  <c r="G12" i="5"/>
  <c r="G11" i="5"/>
  <c r="G10" i="5"/>
  <c r="G9" i="5"/>
  <c r="G8" i="5"/>
  <c r="G7" i="5"/>
  <c r="I7"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G23" i="5"/>
  <c r="G62" i="5"/>
  <c r="G61" i="5"/>
  <c r="G60" i="5"/>
  <c r="G59" i="5"/>
  <c r="G58" i="5"/>
  <c r="G57" i="5"/>
  <c r="G56" i="5"/>
  <c r="G55" i="5"/>
  <c r="G54" i="5"/>
  <c r="G53" i="5"/>
  <c r="G52" i="5"/>
  <c r="G51" i="5"/>
  <c r="G50" i="5"/>
  <c r="G49" i="5"/>
  <c r="G48" i="5"/>
  <c r="G47" i="5"/>
  <c r="G46" i="5"/>
  <c r="G45" i="5"/>
  <c r="G44" i="5"/>
  <c r="G43" i="5"/>
  <c r="G42" i="5"/>
  <c r="G41" i="5"/>
  <c r="E62" i="5"/>
  <c r="E61" i="5"/>
  <c r="E60" i="5"/>
  <c r="E59" i="5"/>
  <c r="E58" i="5"/>
  <c r="E57" i="5"/>
  <c r="E56" i="5"/>
  <c r="E55" i="5"/>
  <c r="E54" i="5"/>
  <c r="E53" i="5"/>
  <c r="E52" i="5"/>
  <c r="E51" i="5"/>
  <c r="E50" i="5"/>
  <c r="E49" i="5"/>
  <c r="E48" i="5"/>
  <c r="E47" i="5"/>
  <c r="E46" i="5"/>
  <c r="E45" i="5"/>
  <c r="E44" i="5"/>
  <c r="E43" i="5"/>
  <c r="E42" i="5"/>
  <c r="E41" i="5"/>
  <c r="E40" i="5"/>
  <c r="E39" i="5"/>
  <c r="E38" i="5"/>
  <c r="E37"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G9" i="7" l="1"/>
  <c r="L16" i="7"/>
  <c r="I10" i="7" l="1"/>
  <c r="L15" i="7"/>
  <c r="L11" i="7"/>
  <c r="L12" i="7"/>
  <c r="I12" i="7"/>
  <c r="L10" i="7"/>
  <c r="L14" i="7"/>
  <c r="L9" i="7"/>
  <c r="L13" i="7"/>
  <c r="L17" i="7"/>
  <c r="I19" i="7"/>
  <c r="L22" i="7"/>
  <c r="I21" i="7"/>
  <c r="L19" i="7"/>
  <c r="L20" i="7"/>
  <c r="I17" i="7"/>
  <c r="L21" i="7"/>
  <c r="L23" i="7"/>
  <c r="I16" i="7"/>
  <c r="I13" i="7"/>
  <c r="I15" i="7"/>
  <c r="I11" i="7"/>
  <c r="I22" i="7"/>
  <c r="I14" i="7"/>
  <c r="I20" i="7"/>
  <c r="L24" i="7" l="1"/>
  <c r="M17" i="12" l="1"/>
  <c r="F12" i="12"/>
  <c r="F11" i="12"/>
  <c r="I14" i="12"/>
  <c r="C10" i="12"/>
  <c r="F10" i="12"/>
  <c r="I10" i="12"/>
  <c r="L10" i="12"/>
  <c r="L14" i="12"/>
  <c r="F15" i="12"/>
  <c r="C12" i="12"/>
  <c r="C11" i="12"/>
  <c r="L8" i="12"/>
  <c r="I8" i="12"/>
  <c r="F8" i="12"/>
  <c r="C8" i="12"/>
  <c r="I15" i="12"/>
  <c r="F14" i="12" l="1"/>
  <c r="M142" i="8" l="1"/>
  <c r="J142" i="8"/>
  <c r="L98" i="8"/>
  <c r="S98" i="8" s="1"/>
  <c r="K59" i="8"/>
  <c r="S59" i="8" s="1"/>
  <c r="K52" i="8"/>
  <c r="S52" i="8" s="1"/>
  <c r="L104" i="8"/>
  <c r="K104" i="8"/>
  <c r="L49" i="8"/>
  <c r="K49" i="8"/>
  <c r="S104" i="8" l="1"/>
  <c r="D28" i="7" s="1"/>
  <c r="D20" i="7"/>
  <c r="C20" i="7"/>
  <c r="S49" i="8"/>
  <c r="C18" i="7" s="1"/>
  <c r="C26" i="7"/>
  <c r="I9" i="7" s="1"/>
  <c r="L142" i="8"/>
  <c r="K142" i="8"/>
  <c r="S142" i="8" l="1"/>
  <c r="G23" i="7"/>
  <c r="G24" i="7" s="1"/>
  <c r="I23" i="7"/>
  <c r="C42" i="7"/>
  <c r="I24" i="7" s="1"/>
  <c r="J16" i="7" s="1"/>
  <c r="D42" i="7"/>
  <c r="J18" i="7" l="1"/>
  <c r="J20" i="7"/>
  <c r="J23" i="7"/>
  <c r="J15" i="7"/>
  <c r="J11" i="7"/>
  <c r="J9" i="7"/>
  <c r="J19" i="7"/>
  <c r="J13" i="7"/>
  <c r="J21" i="7"/>
  <c r="J10" i="7"/>
  <c r="J22" i="7"/>
  <c r="J14" i="7"/>
  <c r="J17" i="7"/>
  <c r="J12" i="7"/>
  <c r="H19" i="7"/>
  <c r="H9" i="7"/>
  <c r="H11" i="7"/>
  <c r="H21" i="7"/>
  <c r="H17" i="7"/>
  <c r="H22" i="7"/>
  <c r="H18" i="7"/>
  <c r="H14" i="7"/>
  <c r="H10" i="7"/>
  <c r="H20" i="7"/>
  <c r="H16" i="7"/>
  <c r="H15" i="7"/>
  <c r="H13" i="7"/>
  <c r="H12" i="7"/>
  <c r="H23" i="7"/>
  <c r="F93" i="9"/>
  <c r="V142" i="8" l="1"/>
  <c r="X142" i="8" s="1"/>
  <c r="V47" i="13"/>
  <c r="V48" i="13" s="1"/>
  <c r="J24" i="7"/>
  <c r="H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Cartwright, Paul</author>
  </authors>
  <commentList>
    <comment ref="F120" authorId="0" shapeId="0" xr:uid="{00000000-0006-0000-0200-000001000000}">
      <text>
        <r>
          <rPr>
            <b/>
            <sz val="8"/>
            <color indexed="81"/>
            <rFont val="Tahoma"/>
            <family val="2"/>
          </rPr>
          <t>Cartwright, Paul:</t>
        </r>
        <r>
          <rPr>
            <sz val="8"/>
            <color indexed="81"/>
            <rFont val="Tahoma"/>
            <family val="2"/>
          </rPr>
          <t xml:space="preserve">
Asked Hoffman if this was correct 12-16-11. He says In 09 we had an extended forced outage Unit 4.</t>
        </r>
      </text>
    </comment>
  </commentList>
</comments>
</file>

<file path=xl/sharedStrings.xml><?xml version="1.0" encoding="utf-8"?>
<sst xmlns="http://schemas.openxmlformats.org/spreadsheetml/2006/main" count="1106" uniqueCount="484">
  <si>
    <t>Percent</t>
  </si>
  <si>
    <t>Montana-Dakota Utilities Co</t>
  </si>
  <si>
    <t>WAPA</t>
  </si>
  <si>
    <t>RESIDENTIAL</t>
  </si>
  <si>
    <t>COMMERCIAL</t>
  </si>
  <si>
    <t>INDUSTRIAL</t>
  </si>
  <si>
    <t>TOTAL</t>
  </si>
  <si>
    <t>Sales</t>
  </si>
  <si>
    <t>UTILITY NAME</t>
  </si>
  <si>
    <t>Consumers</t>
  </si>
  <si>
    <t>--</t>
  </si>
  <si>
    <t>Western Area Power Administration</t>
  </si>
  <si>
    <t xml:space="preserve"> </t>
  </si>
  <si>
    <t>Investor-Owned</t>
  </si>
  <si>
    <t>NA</t>
  </si>
  <si>
    <t>MONTANA</t>
  </si>
  <si>
    <t>U.S.</t>
  </si>
  <si>
    <t>Year</t>
  </si>
  <si>
    <t>Residential</t>
  </si>
  <si>
    <t>Commercial</t>
  </si>
  <si>
    <t>Industrial</t>
  </si>
  <si>
    <t>All
Sales</t>
  </si>
  <si>
    <t>HYDROELECTRIC</t>
  </si>
  <si>
    <t>COAL</t>
  </si>
  <si>
    <t>NATURAL GAS</t>
  </si>
  <si>
    <t>YEAR</t>
  </si>
  <si>
    <t>(million kWh)   %</t>
  </si>
  <si>
    <t>(million kWh)  %</t>
  </si>
  <si>
    <t>*</t>
  </si>
  <si>
    <t>NA = Not available</t>
  </si>
  <si>
    <r>
      <t xml:space="preserve">3 </t>
    </r>
    <r>
      <rPr>
        <sz val="9"/>
        <rFont val="Arial"/>
        <family val="2"/>
      </rPr>
      <t>Primarily petroleum coke and some fuel oil.</t>
    </r>
  </si>
  <si>
    <t>USA</t>
  </si>
  <si>
    <r>
      <t>Other</t>
    </r>
    <r>
      <rPr>
        <b/>
        <vertAlign val="superscript"/>
        <sz val="10"/>
        <rFont val="Arial"/>
        <family val="2"/>
      </rPr>
      <t>1</t>
    </r>
  </si>
  <si>
    <t>Total</t>
  </si>
  <si>
    <r>
      <t>1997</t>
    </r>
    <r>
      <rPr>
        <vertAlign val="superscript"/>
        <sz val="10"/>
        <rFont val="Arial"/>
        <family val="2"/>
      </rPr>
      <t>2</t>
    </r>
  </si>
  <si>
    <r>
      <t>2</t>
    </r>
    <r>
      <rPr>
        <sz val="9"/>
        <rFont val="Arial"/>
        <family val="2"/>
      </rPr>
      <t xml:space="preserve"> EIA data on industrial sales corrected by adding BPA sales of 1,816 million kWh, which EIA didn't include in this year.</t>
    </r>
  </si>
  <si>
    <t>(thousand short tons)</t>
  </si>
  <si>
    <t>(thousand barrels)</t>
  </si>
  <si>
    <t>(million cubic feet)</t>
  </si>
  <si>
    <t>barrels)</t>
  </si>
  <si>
    <t>cubic feet)</t>
  </si>
  <si>
    <t>2007</t>
  </si>
  <si>
    <t>2008</t>
  </si>
  <si>
    <t>2009</t>
  </si>
  <si>
    <t>2010</t>
  </si>
  <si>
    <r>
      <t>1</t>
    </r>
    <r>
      <rPr>
        <sz val="9"/>
        <rFont val="Arial"/>
        <family val="2"/>
      </rPr>
      <t xml:space="preserve"> Data includes fuel use at independent power producers, which first came on line in 1990.  The data do not include all self-generation at industrial facilities. Data exclude small amounts of waste gases used for generation.</t>
    </r>
  </si>
  <si>
    <t xml:space="preserve">2001-2005 </t>
  </si>
  <si>
    <r>
      <t>aMW</t>
    </r>
    <r>
      <rPr>
        <i/>
        <vertAlign val="superscript"/>
        <sz val="10"/>
        <rFont val="Arial"/>
        <family val="2"/>
      </rPr>
      <t>1</t>
    </r>
  </si>
  <si>
    <r>
      <t>Avista</t>
    </r>
    <r>
      <rPr>
        <vertAlign val="superscript"/>
        <sz val="10"/>
        <rFont val="Arial"/>
        <family val="2"/>
      </rPr>
      <t>2</t>
    </r>
  </si>
  <si>
    <t>Basin Creek Power Services</t>
  </si>
  <si>
    <t>Basin Electric Cooperative</t>
  </si>
  <si>
    <t>Avista</t>
  </si>
  <si>
    <t>Colstrip Energy Partnership</t>
  </si>
  <si>
    <t>PGE</t>
  </si>
  <si>
    <t>Flathead Electric Cooperative</t>
  </si>
  <si>
    <t>Hydrodynamics</t>
  </si>
  <si>
    <t>Invenergy</t>
  </si>
  <si>
    <t>Montana-Dakota Utilities</t>
  </si>
  <si>
    <t>MT Dept of Natural Resources and Conservation</t>
  </si>
  <si>
    <t>Yellowstone</t>
  </si>
  <si>
    <t>Northern Lights Cooperative</t>
  </si>
  <si>
    <t>MDU</t>
  </si>
  <si>
    <t>NWE QF - other hydro</t>
  </si>
  <si>
    <t>Ormat</t>
  </si>
  <si>
    <r>
      <t>PacificCorp</t>
    </r>
    <r>
      <rPr>
        <vertAlign val="superscript"/>
        <sz val="10"/>
        <rFont val="Arial"/>
        <family val="2"/>
      </rPr>
      <t>2</t>
    </r>
  </si>
  <si>
    <t>MW</t>
  </si>
  <si>
    <r>
      <t>Portland General Electric</t>
    </r>
    <r>
      <rPr>
        <vertAlign val="superscript"/>
        <sz val="10"/>
        <rFont val="Arial"/>
        <family val="2"/>
      </rPr>
      <t>2</t>
    </r>
  </si>
  <si>
    <t>NorthWestern</t>
  </si>
  <si>
    <r>
      <t>Puget Sound Energy</t>
    </r>
    <r>
      <rPr>
        <vertAlign val="superscript"/>
        <sz val="10"/>
        <rFont val="Arial"/>
        <family val="2"/>
      </rPr>
      <t>2</t>
    </r>
  </si>
  <si>
    <t>PacifiCorp</t>
  </si>
  <si>
    <t>Tiber LLC</t>
  </si>
  <si>
    <t>MW in Colstrip Units:</t>
  </si>
  <si>
    <t>III &amp; IV</t>
  </si>
  <si>
    <t>United Building Materials</t>
  </si>
  <si>
    <t>Yellowstone Energy Partnership</t>
  </si>
  <si>
    <t>COMPANY</t>
  </si>
  <si>
    <t>PLANT</t>
  </si>
  <si>
    <t>Noxon Rapids</t>
  </si>
  <si>
    <t>Basin Creek Power Services LLC</t>
  </si>
  <si>
    <t>Basin Creek Plant (NWE portfolio)</t>
  </si>
  <si>
    <r>
      <t>Culbertson Generation Station</t>
    </r>
    <r>
      <rPr>
        <vertAlign val="superscript"/>
        <sz val="10"/>
        <rFont val="Arial"/>
        <family val="2"/>
      </rPr>
      <t>3</t>
    </r>
  </si>
  <si>
    <t>Bonneville Power Administration</t>
  </si>
  <si>
    <r>
      <t>Hungry Horse</t>
    </r>
    <r>
      <rPr>
        <vertAlign val="superscript"/>
        <sz val="10"/>
        <rFont val="Arial"/>
        <family val="2"/>
      </rPr>
      <t>4</t>
    </r>
  </si>
  <si>
    <t>Libby</t>
  </si>
  <si>
    <t>Montana One (NWE QF)</t>
  </si>
  <si>
    <t>Landfill Gas To Energy</t>
  </si>
  <si>
    <t>Gordon Butte (NWE QF)</t>
  </si>
  <si>
    <t>South Dry Creek (NWE QF)</t>
  </si>
  <si>
    <t>Invenergy Services LLC</t>
  </si>
  <si>
    <r>
      <t>Judith Gap (NWE portfolio)</t>
    </r>
    <r>
      <rPr>
        <vertAlign val="superscript"/>
        <sz val="10"/>
        <rFont val="Arial"/>
        <family val="2"/>
      </rPr>
      <t>5</t>
    </r>
  </si>
  <si>
    <t>Diamond Willow</t>
  </si>
  <si>
    <t>Glendive</t>
  </si>
  <si>
    <t>Lewis-Clark</t>
  </si>
  <si>
    <t>Miles City</t>
  </si>
  <si>
    <t>MT Dept of Nat. Res. and Con.</t>
  </si>
  <si>
    <t>Broadwater Power Project (NWE QF)</t>
  </si>
  <si>
    <t>NorthWestern Energy (portfolio)</t>
  </si>
  <si>
    <t>Dave Gates Generating Station</t>
  </si>
  <si>
    <t>Northwestern Qualifying Facilities</t>
  </si>
  <si>
    <t xml:space="preserve">Ormat </t>
  </si>
  <si>
    <r>
      <t>Culbertson Waste Heat (Basin portfolio)</t>
    </r>
    <r>
      <rPr>
        <vertAlign val="superscript"/>
        <sz val="10"/>
        <rFont val="Arial"/>
        <family val="2"/>
      </rPr>
      <t>3</t>
    </r>
  </si>
  <si>
    <t>Bigfork</t>
  </si>
  <si>
    <t>Black Eagle</t>
  </si>
  <si>
    <t>Cochrane</t>
  </si>
  <si>
    <t>Holter</t>
  </si>
  <si>
    <t>Madison</t>
  </si>
  <si>
    <t>Morony</t>
  </si>
  <si>
    <t>Mystic Lake</t>
  </si>
  <si>
    <t>Rainbow</t>
  </si>
  <si>
    <t>Ryan</t>
  </si>
  <si>
    <t>Thompson Falls</t>
  </si>
  <si>
    <t>Hardin Generating Station</t>
  </si>
  <si>
    <t>Salish-Kootenai</t>
  </si>
  <si>
    <t>Turnbull Hydro, LLC</t>
  </si>
  <si>
    <t>United Materials of Great Falls Inc</t>
  </si>
  <si>
    <t>Canyon Ferry</t>
  </si>
  <si>
    <t>Fort Peck</t>
  </si>
  <si>
    <t>Yellowtail</t>
  </si>
  <si>
    <t>Billings Generation Inc. (NWE QF)</t>
  </si>
  <si>
    <t>TOTALS</t>
  </si>
  <si>
    <t>Data for 2007 and 2008 from the US Corps of Engineers, as EIA data appear to be incorrect.</t>
  </si>
  <si>
    <t>Data for 2006-2009 provided by NorthWestern Energy, as EIA data appear to be incorrect.</t>
  </si>
  <si>
    <t>NWE QF for summer months; in the other nine months the output goes to Idaho Power.</t>
  </si>
  <si>
    <t>INITIAL</t>
  </si>
  <si>
    <t>ENERGY</t>
  </si>
  <si>
    <t>OPERATION</t>
  </si>
  <si>
    <t>GENERATOR</t>
  </si>
  <si>
    <t>COUNTY</t>
  </si>
  <si>
    <t>SOURCE</t>
  </si>
  <si>
    <t>(First Unit)</t>
  </si>
  <si>
    <t>Noxon Rapids 1-5</t>
  </si>
  <si>
    <t>Sanders</t>
  </si>
  <si>
    <t>Water</t>
  </si>
  <si>
    <t>Basin Electric Power Cooperative</t>
  </si>
  <si>
    <t>Culbertson Generation Station</t>
  </si>
  <si>
    <t>Richland</t>
  </si>
  <si>
    <t>Natural Gas</t>
  </si>
  <si>
    <t>Flathead</t>
  </si>
  <si>
    <t>Landfill Methane</t>
  </si>
  <si>
    <t>Lake</t>
  </si>
  <si>
    <t>Fallon</t>
  </si>
  <si>
    <t>Wind</t>
  </si>
  <si>
    <t>Glendive #1</t>
  </si>
  <si>
    <t>Dawson</t>
  </si>
  <si>
    <t>Natural Gas/#2 Fuel Oil</t>
  </si>
  <si>
    <t>Glendive #2</t>
  </si>
  <si>
    <t>Lewis &amp; Clark</t>
  </si>
  <si>
    <t>Custer</t>
  </si>
  <si>
    <t>Glacier 1 &amp; 2</t>
  </si>
  <si>
    <t>Toole</t>
  </si>
  <si>
    <t>Rimrock</t>
  </si>
  <si>
    <t>Lake Creek A&amp;B</t>
  </si>
  <si>
    <t>Lincoln</t>
  </si>
  <si>
    <t>NorthWestern Energy (NWE)</t>
  </si>
  <si>
    <t>Deer Lodge</t>
  </si>
  <si>
    <t>Spion Kop</t>
  </si>
  <si>
    <t>Judith Basin</t>
  </si>
  <si>
    <t>NWE Portfolio - Basin Creek Power</t>
  </si>
  <si>
    <t xml:space="preserve">Basin Creek 1-9     </t>
  </si>
  <si>
    <t>Silver Bow</t>
  </si>
  <si>
    <t>NWE Portfolio - Invenergy Wind</t>
  </si>
  <si>
    <t xml:space="preserve">Judith Gap          </t>
  </si>
  <si>
    <t>Wheatland</t>
  </si>
  <si>
    <t xml:space="preserve">NWE Portfolio (winter) - Tiber Montana, LLC </t>
  </si>
  <si>
    <r>
      <t>Tiber Dam</t>
    </r>
    <r>
      <rPr>
        <sz val="10"/>
        <color indexed="8"/>
        <rFont val="Arial"/>
        <family val="2"/>
      </rPr>
      <t xml:space="preserve"> </t>
    </r>
  </si>
  <si>
    <t>Liberty</t>
  </si>
  <si>
    <t>NWE Portfolio - Turnbull Hydro LLC</t>
  </si>
  <si>
    <t>Teton</t>
  </si>
  <si>
    <t>NWE QF - Colstrip Energy Partnership</t>
  </si>
  <si>
    <t>Montana One</t>
  </si>
  <si>
    <t>Rosebud</t>
  </si>
  <si>
    <t>Waste Coal</t>
  </si>
  <si>
    <t>NWE QF - Granite County</t>
  </si>
  <si>
    <t>Granite</t>
  </si>
  <si>
    <t>NWE QF - Hydrodynamics</t>
  </si>
  <si>
    <t>Carbon</t>
  </si>
  <si>
    <t>NWE QF - Montana DNRC</t>
  </si>
  <si>
    <t>Broadwater</t>
  </si>
  <si>
    <t xml:space="preserve">Mussellshell 1 &amp; 2 </t>
  </si>
  <si>
    <t>Various</t>
  </si>
  <si>
    <t>NWE QF - Oversight Resources</t>
  </si>
  <si>
    <t>Gordon Butte</t>
  </si>
  <si>
    <t>Meagher</t>
  </si>
  <si>
    <t>NWE QF - Yellowstone Partnership</t>
  </si>
  <si>
    <t>BGI</t>
  </si>
  <si>
    <t>Petroleum Coke</t>
  </si>
  <si>
    <t>Ormat (Basin Electric Cooperative portfolio)</t>
  </si>
  <si>
    <t>Culbertson Waste Heat</t>
  </si>
  <si>
    <t>Recovered Heat</t>
  </si>
  <si>
    <t>Bigfork 1-3</t>
  </si>
  <si>
    <t>Black Eagle 1-3</t>
  </si>
  <si>
    <t>Cascade</t>
  </si>
  <si>
    <t>Cochrane 1-2</t>
  </si>
  <si>
    <t>Subbituminous Coal</t>
  </si>
  <si>
    <t>Colstrip 3</t>
  </si>
  <si>
    <t>Avista (15%), PacifiCorp (10%)</t>
  </si>
  <si>
    <t>Puget Sound Energy (25%)</t>
  </si>
  <si>
    <t>Portland General Electric (20%)</t>
  </si>
  <si>
    <t>Colstrip 4</t>
  </si>
  <si>
    <t xml:space="preserve">NorthWestern Energy (30%), </t>
  </si>
  <si>
    <t>Puget Sound Energy (25%), PacifiCorp (10%)</t>
  </si>
  <si>
    <t>Hauser 1-6</t>
  </si>
  <si>
    <t>Holter 1-4</t>
  </si>
  <si>
    <t>Madison 1-4</t>
  </si>
  <si>
    <t>Morony 1-2</t>
  </si>
  <si>
    <t>Mystic 1-2</t>
  </si>
  <si>
    <t>Stillwater</t>
  </si>
  <si>
    <t xml:space="preserve">Rainbow </t>
  </si>
  <si>
    <t>Ryan 1-6</t>
  </si>
  <si>
    <t>Thompson Falls 1-7</t>
  </si>
  <si>
    <t>Hardin</t>
  </si>
  <si>
    <t>Big Horn</t>
  </si>
  <si>
    <t>US BurRec - Great Plains Region</t>
  </si>
  <si>
    <t>Canyon Ferry 1-3</t>
  </si>
  <si>
    <t>Yellowtail 1-4</t>
  </si>
  <si>
    <t>US BurRec - Pacific Northwest Region</t>
  </si>
  <si>
    <t>Hungry Horse 1-4</t>
  </si>
  <si>
    <t>US Corps of Engineers - Missouri River Division</t>
  </si>
  <si>
    <t>McCone</t>
  </si>
  <si>
    <t>US Corps of Engineers - North Pacific Division</t>
  </si>
  <si>
    <t>Libby 1-5</t>
  </si>
  <si>
    <t xml:space="preserve">       TOTAL MONTANA CAPACITY (MW)</t>
  </si>
  <si>
    <t>Note: aMW = average megawatt, or 8,760 megawatt hours in a year.</t>
  </si>
  <si>
    <t>All Montana
Sales</t>
  </si>
  <si>
    <t>Turnbull Hydro LLC</t>
  </si>
  <si>
    <t>F.H. Stoltze</t>
  </si>
  <si>
    <t>Land and Lumber Co-Gen plant</t>
  </si>
  <si>
    <t>Biomass</t>
  </si>
  <si>
    <t>Two Dot Wind Farm</t>
  </si>
  <si>
    <t>Fairfield Wind</t>
  </si>
  <si>
    <t>2006-2010</t>
  </si>
  <si>
    <t>Goldwind Global</t>
  </si>
  <si>
    <t>Granite County</t>
  </si>
  <si>
    <t>Flint Creek Dam (NWE QF)</t>
  </si>
  <si>
    <t>Rim Rock</t>
  </si>
  <si>
    <t xml:space="preserve">Hauser </t>
  </si>
  <si>
    <t>Stotlze Co-Gen Plant</t>
  </si>
  <si>
    <t>Puget Sound</t>
  </si>
  <si>
    <t>Capacity</t>
  </si>
  <si>
    <t>Coal</t>
  </si>
  <si>
    <t>Hydro</t>
  </si>
  <si>
    <t>Séliš, Ksanka QÍispé Dam  1-3</t>
  </si>
  <si>
    <t>Talen/Riverstone Holdings (operator); Avista (15%)</t>
  </si>
  <si>
    <t>Talen Energy/Riverstone (formerly PPL)</t>
  </si>
  <si>
    <t>Musselshell I and II (NWE QF)</t>
  </si>
  <si>
    <r>
      <t>PETROLEUM</t>
    </r>
    <r>
      <rPr>
        <b/>
        <vertAlign val="superscript"/>
        <sz val="10"/>
        <rFont val="Arial"/>
        <family val="2"/>
      </rPr>
      <t>3</t>
    </r>
  </si>
  <si>
    <r>
      <t>COAL</t>
    </r>
    <r>
      <rPr>
        <b/>
        <vertAlign val="superscript"/>
        <sz val="10"/>
        <rFont val="Arial"/>
        <family val="2"/>
      </rPr>
      <t>2</t>
    </r>
  </si>
  <si>
    <r>
      <t xml:space="preserve">4 </t>
    </r>
    <r>
      <rPr>
        <sz val="9"/>
        <rFont val="Arial"/>
        <family val="2"/>
      </rPr>
      <t>U.S. DOE figures appear to have double-counted output from some of the dams the Montana Power Company sold to PPL in December of 1999.  Therefore, DEQ adjusted the hydroelectric generation and total generation, based on data presented in Table E3.</t>
    </r>
  </si>
  <si>
    <r>
      <t>Landfill Gas To Energy</t>
    </r>
    <r>
      <rPr>
        <vertAlign val="superscript"/>
        <sz val="10"/>
        <rFont val="Arial"/>
        <family val="2"/>
      </rPr>
      <t>2</t>
    </r>
  </si>
  <si>
    <r>
      <t>Turnbull Hydro</t>
    </r>
    <r>
      <rPr>
        <vertAlign val="superscript"/>
        <sz val="10"/>
        <color indexed="8"/>
        <rFont val="Arial"/>
        <family val="2"/>
      </rPr>
      <t>3</t>
    </r>
    <r>
      <rPr>
        <sz val="10"/>
        <color indexed="8"/>
        <rFont val="Arial"/>
        <family val="2"/>
      </rPr>
      <t xml:space="preserve"> </t>
    </r>
  </si>
  <si>
    <r>
      <t>South Dry Creek</t>
    </r>
    <r>
      <rPr>
        <vertAlign val="superscript"/>
        <sz val="10"/>
        <color indexed="8"/>
        <rFont val="Arial"/>
        <family val="2"/>
      </rPr>
      <t>3</t>
    </r>
  </si>
  <si>
    <t>NWE QF - Greenbacker Renewable Energy</t>
  </si>
  <si>
    <t>Greenfields</t>
  </si>
  <si>
    <r>
      <t xml:space="preserve">2  </t>
    </r>
    <r>
      <rPr>
        <sz val="10"/>
        <rFont val="Arial"/>
        <family val="2"/>
      </rPr>
      <t>Numbers for capacity actually are highest monthly output to date.</t>
    </r>
  </si>
  <si>
    <r>
      <t>3</t>
    </r>
    <r>
      <rPr>
        <sz val="10"/>
        <rFont val="Arial"/>
        <family val="2"/>
      </rPr>
      <t xml:space="preserve"> Only operates during summer.</t>
    </r>
  </si>
  <si>
    <t>Petrol/Coke</t>
  </si>
  <si>
    <r>
      <t>Salish - Kootenai Tribe/Energy Keepers</t>
    </r>
    <r>
      <rPr>
        <vertAlign val="superscript"/>
        <sz val="10"/>
        <color indexed="8"/>
        <rFont val="Arial"/>
        <family val="2"/>
      </rPr>
      <t>7</t>
    </r>
  </si>
  <si>
    <t>Greenbacker Renewable Energy</t>
  </si>
  <si>
    <t>Fairfield Wind (NWE QF)</t>
  </si>
  <si>
    <t>Greenfields (NWE QF)</t>
  </si>
  <si>
    <t>Talen (formerlly PPL Montana)</t>
  </si>
  <si>
    <t xml:space="preserve">Net generation equals gross generation minus plant use. </t>
  </si>
  <si>
    <r>
      <t>Salish-Kootenai</t>
    </r>
    <r>
      <rPr>
        <vertAlign val="superscript"/>
        <sz val="10"/>
        <rFont val="Arial"/>
        <family val="2"/>
      </rPr>
      <t>5</t>
    </r>
  </si>
  <si>
    <t>Talen Energy LLC/RiverStone Holdings</t>
  </si>
  <si>
    <t>Portland General Electric</t>
  </si>
  <si>
    <t xml:space="preserve">Puget Sound </t>
  </si>
  <si>
    <t>2015 Output</t>
  </si>
  <si>
    <t>NA: Not available. This category is now rolled into Commercial or Industrial; there are no Transportation sales in Montana as of 2015.</t>
  </si>
  <si>
    <t xml:space="preserve">Federal </t>
  </si>
  <si>
    <t>1999</t>
  </si>
  <si>
    <t>1998</t>
  </si>
  <si>
    <t>NWE QF-EnerParc Inc.</t>
  </si>
  <si>
    <t>Green Meadow Solar</t>
  </si>
  <si>
    <t>River Bend Solar</t>
  </si>
  <si>
    <t>South Mills Solar</t>
  </si>
  <si>
    <t>Great Divide Solar</t>
  </si>
  <si>
    <t>Magpie Solar</t>
  </si>
  <si>
    <t>Black Eagle Solar</t>
  </si>
  <si>
    <t>Sweetgrass</t>
  </si>
  <si>
    <t>Golden Valley</t>
  </si>
  <si>
    <t>Solar</t>
  </si>
  <si>
    <t>NWE QF - Con Edison</t>
  </si>
  <si>
    <t>Big Timber</t>
  </si>
  <si>
    <r>
      <t>Wind</t>
    </r>
    <r>
      <rPr>
        <b/>
        <vertAlign val="superscript"/>
        <sz val="10"/>
        <rFont val="Arial"/>
        <family val="2"/>
      </rPr>
      <t>5</t>
    </r>
  </si>
  <si>
    <r>
      <t>Solar</t>
    </r>
    <r>
      <rPr>
        <b/>
        <vertAlign val="superscript"/>
        <sz val="10"/>
        <rFont val="Arial"/>
        <family val="2"/>
      </rPr>
      <t>5</t>
    </r>
  </si>
  <si>
    <r>
      <t>Average</t>
    </r>
    <r>
      <rPr>
        <b/>
        <vertAlign val="superscript"/>
        <sz val="10"/>
        <rFont val="Arial"/>
        <family val="2"/>
      </rPr>
      <t>2</t>
    </r>
    <r>
      <rPr>
        <b/>
        <sz val="10"/>
        <rFont val="Arial"/>
        <family val="2"/>
      </rPr>
      <t xml:space="preserve"> (aMW</t>
    </r>
    <r>
      <rPr>
        <b/>
        <sz val="10"/>
        <rFont val="Arial"/>
        <family val="2"/>
      </rPr>
      <t>)</t>
    </r>
  </si>
  <si>
    <r>
      <t>Selis Ksanka Qlispe (formerly Kerr)</t>
    </r>
    <r>
      <rPr>
        <vertAlign val="superscript"/>
        <sz val="10"/>
        <rFont val="Arial"/>
        <family val="2"/>
      </rPr>
      <t>11</t>
    </r>
  </si>
  <si>
    <t>Data provided by Naturener, as EIA data appear to be incorrect; averages exclude months in the first year of commercial operation.</t>
  </si>
  <si>
    <r>
      <t>Flint Creek Dam</t>
    </r>
    <r>
      <rPr>
        <vertAlign val="superscript"/>
        <sz val="10"/>
        <rFont val="Arial"/>
        <family val="2"/>
      </rPr>
      <t>4</t>
    </r>
  </si>
  <si>
    <r>
      <rPr>
        <vertAlign val="superscript"/>
        <sz val="10"/>
        <rFont val="Arial"/>
        <family val="2"/>
      </rPr>
      <t xml:space="preserve">4 </t>
    </r>
    <r>
      <rPr>
        <sz val="10"/>
        <rFont val="Arial"/>
        <family val="2"/>
      </rPr>
      <t>Flint Creek Dam was originally constructed in 1901.  It did not operate from 1989-2012, and then reopened again in 2013</t>
    </r>
  </si>
  <si>
    <r>
      <t>Various</t>
    </r>
    <r>
      <rPr>
        <vertAlign val="superscript"/>
        <sz val="10"/>
        <color indexed="8"/>
        <rFont val="Arial"/>
        <family val="2"/>
      </rPr>
      <t>5</t>
    </r>
  </si>
  <si>
    <r>
      <t xml:space="preserve">Fort Peck 1-5 </t>
    </r>
    <r>
      <rPr>
        <vertAlign val="superscript"/>
        <sz val="10"/>
        <color indexed="8"/>
        <rFont val="Arial"/>
        <family val="2"/>
      </rPr>
      <t>9</t>
    </r>
  </si>
  <si>
    <r>
      <rPr>
        <vertAlign val="superscript"/>
        <sz val="10"/>
        <rFont val="Arial"/>
        <family val="2"/>
      </rPr>
      <t>3</t>
    </r>
    <r>
      <rPr>
        <sz val="10"/>
        <rFont val="Arial"/>
        <family val="2"/>
      </rPr>
      <t xml:space="preserve"> </t>
    </r>
    <r>
      <rPr>
        <sz val="9"/>
        <rFont val="Arial"/>
        <family val="2"/>
      </rPr>
      <t>Distributes power generated at one US Corps of Engineers (Libby) and one US Bureau of Reclamation (Hungry Horse) dam.</t>
    </r>
  </si>
  <si>
    <r>
      <rPr>
        <vertAlign val="superscript"/>
        <sz val="10"/>
        <rFont val="Arial"/>
        <family val="2"/>
      </rPr>
      <t>4</t>
    </r>
    <r>
      <rPr>
        <sz val="10"/>
        <rFont val="Arial"/>
        <family val="2"/>
      </rPr>
      <t xml:space="preserve"> </t>
    </r>
    <r>
      <rPr>
        <sz val="9"/>
        <rFont val="Arial"/>
        <family val="2"/>
      </rPr>
      <t>Includes some of smaller NorthWestern Energy QFs.</t>
    </r>
  </si>
  <si>
    <r>
      <t xml:space="preserve">6 </t>
    </r>
    <r>
      <rPr>
        <sz val="9"/>
        <rFont val="Arial"/>
        <family val="2"/>
      </rPr>
      <t>Distributes power generated at US Corps of Engineers and US Bureau of Reclamation dams.</t>
    </r>
  </si>
  <si>
    <r>
      <t>Western Area Power Administration</t>
    </r>
    <r>
      <rPr>
        <vertAlign val="superscript"/>
        <sz val="10"/>
        <rFont val="Arial"/>
        <family val="2"/>
      </rPr>
      <t>6</t>
    </r>
  </si>
  <si>
    <r>
      <t>Other</t>
    </r>
    <r>
      <rPr>
        <vertAlign val="superscript"/>
        <sz val="10"/>
        <rFont val="Arial"/>
        <family val="2"/>
      </rPr>
      <t>7</t>
    </r>
  </si>
  <si>
    <t>Total Sales</t>
  </si>
  <si>
    <t>(MWh)</t>
  </si>
  <si>
    <t>Montana Generation by Largest In-State Plant Owners (in average MW for companies that have over 40 aMW generation)</t>
  </si>
  <si>
    <r>
      <rPr>
        <vertAlign val="superscript"/>
        <sz val="10"/>
        <rFont val="Arial"/>
        <family val="2"/>
      </rPr>
      <t>5</t>
    </r>
    <r>
      <rPr>
        <sz val="10"/>
        <rFont val="Arial"/>
        <family val="2"/>
      </rPr>
      <t xml:space="preserve"> </t>
    </r>
    <r>
      <rPr>
        <sz val="9"/>
        <rFont val="Arial"/>
        <family val="2"/>
      </rPr>
      <t>In 2014, the Salish-Kootenai Tribe took over the Kerr Dam from NorthWestern Energy and renamed it.  Before that, is was owned by PPL Montana.</t>
    </r>
  </si>
  <si>
    <r>
      <t>NATURAL GAS</t>
    </r>
    <r>
      <rPr>
        <b/>
        <vertAlign val="superscript"/>
        <sz val="10"/>
        <rFont val="Arial"/>
        <family val="2"/>
      </rPr>
      <t>5</t>
    </r>
  </si>
  <si>
    <t>Nameplate Capacity</t>
  </si>
  <si>
    <r>
      <t>2</t>
    </r>
    <r>
      <rPr>
        <sz val="9"/>
        <rFont val="Arial"/>
        <family val="2"/>
      </rPr>
      <t xml:space="preserve"> In 1998 and 1999, calculation of prices are based on data that include distribution utility receipts for delivering power for power marketers, but may not include revenue and sales for some power marketers.  This problem is believed to be most pronounced in 1999, the first full year of deregulation and are believed to be minimal in recent years.  Errors in price, where they exist, are most likely to occur in industrial prices.</t>
    </r>
  </si>
  <si>
    <r>
      <t>Year</t>
    </r>
    <r>
      <rPr>
        <b/>
        <vertAlign val="superscript"/>
        <sz val="10"/>
        <rFont val="Arial"/>
        <family val="2"/>
      </rPr>
      <t>2</t>
    </r>
  </si>
  <si>
    <t>retired</t>
  </si>
  <si>
    <t>In 2015, the Corette power plant was shut down and retired.</t>
  </si>
  <si>
    <t>Other generators</t>
  </si>
  <si>
    <t>COMPANY (Operator)</t>
  </si>
  <si>
    <t>Company (Distributor)</t>
  </si>
  <si>
    <t>Power Marketers</t>
  </si>
  <si>
    <r>
      <t xml:space="preserve">3 </t>
    </r>
    <r>
      <rPr>
        <sz val="9"/>
        <rFont val="Arial"/>
        <family val="2"/>
      </rPr>
      <t>Used to be PPL EnergyPlus LLC</t>
    </r>
  </si>
  <si>
    <t>NWE QF - Cycle Horseshoe Bend Wind LLC</t>
  </si>
  <si>
    <t>2011-2015</t>
  </si>
  <si>
    <t>NWE (assets formerly owned by PPL)</t>
  </si>
  <si>
    <t>Big Horn Data Power Holdings</t>
  </si>
  <si>
    <r>
      <t>Talen Energy LLC (includes former PPL Montana assets)</t>
    </r>
    <r>
      <rPr>
        <vertAlign val="superscript"/>
        <sz val="10"/>
        <rFont val="Arial"/>
        <family val="2"/>
      </rPr>
      <t>2,8</t>
    </r>
  </si>
  <si>
    <t>Oversight</t>
  </si>
  <si>
    <t>DA Wind</t>
  </si>
  <si>
    <t>NWE QF - Two Dot Wind Broadview East LLC</t>
  </si>
  <si>
    <t>Broadview East</t>
  </si>
  <si>
    <t>NWE QF - 71 Ranch LP</t>
  </si>
  <si>
    <t>NWE QF - Portentia Renewables</t>
  </si>
  <si>
    <t>71 Ranch LP</t>
  </si>
  <si>
    <t>NWE QF - DA Wind Investors LLP</t>
  </si>
  <si>
    <t>NWE QF - Oversight Resources LLC</t>
  </si>
  <si>
    <r>
      <t>NorthWestern Energy</t>
    </r>
    <r>
      <rPr>
        <vertAlign val="superscript"/>
        <sz val="10"/>
        <rFont val="Arial"/>
        <family val="2"/>
      </rPr>
      <t>2,4,8</t>
    </r>
    <r>
      <rPr>
        <sz val="10"/>
        <rFont val="Arial"/>
        <family val="2"/>
      </rPr>
      <t xml:space="preserve"> (includes former PPL Montana dams)</t>
    </r>
  </si>
  <si>
    <t>Operated by Talen/Riverstone; actual ownership shared with five other utilities (see Table E3).</t>
  </si>
  <si>
    <t>The Two Dot Wind Farm was owned by NJR Clean Energy Ventures as a NorthWestern Energy QF.  In 2018, NorthWestern energy bought it and brought it into their portfolio.</t>
  </si>
  <si>
    <t>Other hydro includes Wisconsin Creek, Boulder Creek Limited Partnership, Lower South Fork, Ross Creek, Pony, Pine Creek, Hanover, Cascade Creek and Barney Creek.  As of 2017, it also includes Strawberry Creek.</t>
  </si>
  <si>
    <r>
      <t>Bonneville Power Administration (dams owned by U.S. Government)</t>
    </r>
    <r>
      <rPr>
        <vertAlign val="superscript"/>
        <sz val="10"/>
        <rFont val="Arial"/>
        <family val="2"/>
      </rPr>
      <t>3</t>
    </r>
  </si>
  <si>
    <r>
      <t>Source:</t>
    </r>
    <r>
      <rPr>
        <sz val="10"/>
        <rFont val="Arial"/>
        <family val="2"/>
      </rPr>
      <t xml:space="preserve"> Same as in Table E2 plus Montana DEQ institutional knowledge and inquiries with utilities over time</t>
    </r>
  </si>
  <si>
    <r>
      <t>1</t>
    </r>
    <r>
      <rPr>
        <sz val="9"/>
        <rFont val="Arial"/>
        <family val="2"/>
      </rPr>
      <t xml:space="preserve"> Average annual prices from 2000-2011, including 'All Montana Sales', were calculated by dividing total revenue by total sales as reported by Edison Electric Institute (1960-1999) and by U.S. Department of Energy, Energy Information Administration (2000-2011).  These figures are now given in the data and no longer need to be calculated.</t>
    </r>
  </si>
  <si>
    <t>U.S. Army Corps, U.S. Bureau of Rec. (dist. by BPA)</t>
  </si>
  <si>
    <r>
      <t>2</t>
    </r>
    <r>
      <rPr>
        <sz val="9"/>
        <rFont val="Arial"/>
        <family val="2"/>
      </rPr>
      <t xml:space="preserve"> These figures include direct sales and not the delivery-only electricity on NWE's system which is largely covered under the Power marketers numbers</t>
    </r>
  </si>
  <si>
    <t>Montana-Dakota Utilities (MDU)</t>
  </si>
  <si>
    <t>Pet Coke</t>
  </si>
  <si>
    <r>
      <t>Other</t>
    </r>
    <r>
      <rPr>
        <b/>
        <vertAlign val="superscript"/>
        <sz val="10"/>
        <rFont val="Arial"/>
        <family val="2"/>
      </rPr>
      <t>6</t>
    </r>
  </si>
  <si>
    <r>
      <t>TOTAL</t>
    </r>
    <r>
      <rPr>
        <b/>
        <vertAlign val="superscript"/>
        <sz val="10"/>
        <rFont val="Arial"/>
        <family val="2"/>
      </rPr>
      <t>6</t>
    </r>
  </si>
  <si>
    <t>South Peak</t>
  </si>
  <si>
    <t>NWE QF - Allete Clean Energy</t>
  </si>
  <si>
    <t>Consolidated Edison</t>
  </si>
  <si>
    <t>Enparc Inc.</t>
  </si>
  <si>
    <t>Enparc inc.</t>
  </si>
  <si>
    <t>Consolodated Edison</t>
  </si>
  <si>
    <t>Stillwater Wind</t>
  </si>
  <si>
    <t>NWE QF- Pattern Energy LLC</t>
  </si>
  <si>
    <t>Pattern Energy</t>
  </si>
  <si>
    <t>Note: A Dash (--) indicates that the facility was not running in that year</t>
  </si>
  <si>
    <t>Tiber (NWE portfolio)</t>
  </si>
  <si>
    <t>Lake Creek</t>
  </si>
  <si>
    <r>
      <t>Two Dot Wind</t>
    </r>
    <r>
      <rPr>
        <vertAlign val="superscript"/>
        <sz val="10"/>
        <rFont val="Arial"/>
        <family val="2"/>
      </rPr>
      <t>8</t>
    </r>
  </si>
  <si>
    <r>
      <t>Two Dot Wind Farm</t>
    </r>
    <r>
      <rPr>
        <vertAlign val="superscript"/>
        <sz val="10"/>
        <rFont val="Arial"/>
        <family val="2"/>
      </rPr>
      <t>9</t>
    </r>
  </si>
  <si>
    <r>
      <t>Other hydro (3.2 MW total)</t>
    </r>
    <r>
      <rPr>
        <vertAlign val="superscript"/>
        <sz val="10"/>
        <rFont val="Arial"/>
        <family val="2"/>
      </rPr>
      <t>10</t>
    </r>
  </si>
  <si>
    <r>
      <t>Colstrip</t>
    </r>
    <r>
      <rPr>
        <vertAlign val="superscript"/>
        <sz val="10"/>
        <rFont val="Arial"/>
        <family val="2"/>
      </rPr>
      <t>12</t>
    </r>
  </si>
  <si>
    <r>
      <t>J E Corette</t>
    </r>
    <r>
      <rPr>
        <vertAlign val="superscript"/>
        <sz val="10"/>
        <rFont val="Arial"/>
        <family val="2"/>
      </rPr>
      <t>13</t>
    </r>
  </si>
  <si>
    <r>
      <t>Horseshoe Bend (NWE QF)</t>
    </r>
    <r>
      <rPr>
        <vertAlign val="superscript"/>
        <sz val="10"/>
        <rFont val="Arial"/>
        <family val="2"/>
      </rPr>
      <t>14</t>
    </r>
    <r>
      <rPr>
        <sz val="10"/>
        <rFont val="Arial"/>
        <family val="2"/>
      </rPr>
      <t xml:space="preserve"> </t>
    </r>
  </si>
  <si>
    <t>Note: Reported average is for a period shorter than the number of years indicated by the column heading if the plant came on line during that period.</t>
  </si>
  <si>
    <t>2004</t>
  </si>
  <si>
    <t>2005</t>
  </si>
  <si>
    <t>2006</t>
  </si>
  <si>
    <r>
      <t>2011</t>
    </r>
    <r>
      <rPr>
        <vertAlign val="superscript"/>
        <sz val="10"/>
        <rFont val="Adobe Caslon Pro"/>
        <family val="1"/>
      </rPr>
      <t>4</t>
    </r>
  </si>
  <si>
    <r>
      <rPr>
        <vertAlign val="superscript"/>
        <sz val="10"/>
        <rFont val="Arial"/>
        <family val="2"/>
      </rPr>
      <t>7</t>
    </r>
    <r>
      <rPr>
        <sz val="10"/>
        <rFont val="Arial"/>
        <family val="2"/>
      </rPr>
      <t xml:space="preserve"> In 2015, the Salish-Kootenai Tribe took over the Kerr Dam from NorthWestern Energy and renamed it Séliš, Ksanka QÍispé Dam.  Before that, it was owned by NorthWestern Energy and PPL Montana.</t>
    </r>
  </si>
  <si>
    <t>Note: The' Total' column may include other fuels not listed in the first five columns and therefore column percentages may not add up to 100%</t>
  </si>
  <si>
    <r>
      <t>2</t>
    </r>
    <r>
      <rPr>
        <sz val="9"/>
        <rFont val="Arial"/>
        <family val="2"/>
      </rPr>
      <t xml:space="preserve"> Output from certain hydro and wind facilities, most notably Lake (1996-2010) and Tiber (2004-2005), aren't included in the EIA database; the sum of these exclusions is around 65-75 million kWh (~8 aMW) at its highest and much less otherwise.  Further, there are several known errors and probably additional errors not known to DEQ. Because the net error in the EIA data is not known, DEQ has not made any corrections in these data except as noted in Footnote 4.</t>
    </r>
  </si>
  <si>
    <r>
      <rPr>
        <vertAlign val="superscript"/>
        <sz val="9"/>
        <rFont val="Arial"/>
        <family val="2"/>
      </rPr>
      <t>6</t>
    </r>
    <r>
      <rPr>
        <sz val="9"/>
        <rFont val="Arial"/>
        <family val="2"/>
      </rPr>
      <t xml:space="preserve"> From 1990 forward, the TOTAL column includes minor amounts of generation from sources not listed in the table. Sources  listed in the table from 1990 on under the 'Other' column include electricity generated from biomass, biogas, wood burning,  blast furnace gas, propane gas, and other manufactured and waste gases derived from fossil fuels, and possibly purchased steam from an existing pipeline.  Biomass (electricity from burning wood) is missing from the data for a few years.  Starting in 2008, an additional "other" category was included in the U.S. EIA data increasing the numbers in this columns, most likely capturing landfill gas from the Flathead Co-op landfill-to-gas facility north of Kalispell. Specific Montana plants in the "Other" category include the Stoltz biomass plant, Flathead landfill biogas and Ormat waste heat among others. This table is useful for long-term trends; Table E2 is more detailed for recent production figures. </t>
    </r>
  </si>
  <si>
    <t>Other</t>
  </si>
  <si>
    <t>Total Capacity Wind</t>
  </si>
  <si>
    <t>Total Capacity All</t>
  </si>
  <si>
    <t>Morgan Stanley RDF</t>
  </si>
  <si>
    <r>
      <t>Glacier Wind Energy 1 LLC</t>
    </r>
    <r>
      <rPr>
        <vertAlign val="superscript"/>
        <sz val="10"/>
        <rFont val="Arial"/>
        <family val="2"/>
      </rPr>
      <t>7</t>
    </r>
  </si>
  <si>
    <r>
      <t>Glacier Wind Energy 2 LLC</t>
    </r>
    <r>
      <rPr>
        <vertAlign val="superscript"/>
        <sz val="10"/>
        <rFont val="Arial"/>
        <family val="2"/>
      </rPr>
      <t>7</t>
    </r>
  </si>
  <si>
    <t>Morgan Stanley RDF (was Naturener)</t>
  </si>
  <si>
    <t>YELP</t>
  </si>
  <si>
    <t>from Table E6</t>
  </si>
  <si>
    <t>Oversight Resources</t>
  </si>
  <si>
    <t>Allete Clean Energy</t>
  </si>
  <si>
    <t>South Peak (NWE QF)</t>
  </si>
  <si>
    <t>DA Wind Investors LLP</t>
  </si>
  <si>
    <t>DA Wind (NWE QF)</t>
  </si>
  <si>
    <t>Two Dot Wind Broadview East LLC</t>
  </si>
  <si>
    <t>Broadview East (NWE portfolio)</t>
  </si>
  <si>
    <t>71 Ranch LP (NWE QF)</t>
  </si>
  <si>
    <t>Big Timber Wind (NWE QF)</t>
  </si>
  <si>
    <t>River Bend Solar, LLC (NWE QF)</t>
  </si>
  <si>
    <t>South Mills Solar, LLC (NWE QF)</t>
  </si>
  <si>
    <t>Green Meadow Solar, LLC (NWE QF)</t>
  </si>
  <si>
    <t>Great Divide Solar, LLC (NWE QF)</t>
  </si>
  <si>
    <t>Black Eagle Solar, LLC (NWE QF)</t>
  </si>
  <si>
    <t>Magpie Solar, LLC (NWE QF)</t>
  </si>
  <si>
    <t>Oversight (NWE QF)</t>
  </si>
  <si>
    <t>Turnbull Hydro (NWE Portfolio)</t>
  </si>
  <si>
    <t>Reported average is for a period shorter than the number of years indicated by the column heading if the plant came on line during that period.  Reported average is for all years that facility has run.</t>
  </si>
  <si>
    <t>Big Horn Data (formerly Hardin)</t>
  </si>
  <si>
    <t xml:space="preserve">Note: </t>
  </si>
  <si>
    <t>Net Montana Sales (GWh)</t>
  </si>
  <si>
    <t>Oversight Resources (Gordon Butte)</t>
  </si>
  <si>
    <r>
      <t xml:space="preserve">7 </t>
    </r>
    <r>
      <rPr>
        <sz val="9"/>
        <rFont val="Arial"/>
        <family val="2"/>
      </rPr>
      <t>Other includes Stoltz co-gen plant and Granite County</t>
    </r>
  </si>
  <si>
    <t>Percentage Total Nameplate Capacity</t>
  </si>
  <si>
    <r>
      <t xml:space="preserve">1 </t>
    </r>
    <r>
      <rPr>
        <sz val="10"/>
        <rFont val="Arial"/>
        <family val="2"/>
      </rPr>
      <t>Generally includes generating units larger than 1.0 MW with a couple of exceptions.  Does not include units, mostly small, that are net-metered or that are located behind the meter of an industrial facility.</t>
    </r>
    <r>
      <rPr>
        <vertAlign val="superscript"/>
        <sz val="10"/>
        <rFont val="Arial"/>
        <family val="2"/>
      </rPr>
      <t xml:space="preserve">  </t>
    </r>
  </si>
  <si>
    <r>
      <t>Talen/Riverstone Holdings</t>
    </r>
    <r>
      <rPr>
        <vertAlign val="superscript"/>
        <sz val="10"/>
        <color rgb="FF000000"/>
        <rFont val="Arial"/>
        <family val="2"/>
      </rPr>
      <t>6</t>
    </r>
    <r>
      <rPr>
        <sz val="10"/>
        <color indexed="8"/>
        <rFont val="Arial"/>
        <family val="2"/>
      </rPr>
      <t xml:space="preserve"> (30%)</t>
    </r>
  </si>
  <si>
    <r>
      <t>Colstrip</t>
    </r>
    <r>
      <rPr>
        <b/>
        <vertAlign val="superscript"/>
        <sz val="10"/>
        <color rgb="FF000000"/>
        <rFont val="Arial"/>
        <family val="2"/>
      </rPr>
      <t>10</t>
    </r>
    <r>
      <rPr>
        <b/>
        <sz val="10"/>
        <color indexed="8"/>
        <rFont val="Arial"/>
        <family val="2"/>
      </rPr>
      <t>:</t>
    </r>
  </si>
  <si>
    <r>
      <t xml:space="preserve">10 </t>
    </r>
    <r>
      <rPr>
        <sz val="10"/>
        <rFont val="Arial"/>
        <family val="2"/>
      </rPr>
      <t>In 2020, units 1 and 2 of Colstrip shut down permanently.</t>
    </r>
  </si>
  <si>
    <r>
      <rPr>
        <b/>
        <sz val="11"/>
        <color theme="1"/>
        <rFont val="Calibri"/>
        <family val="2"/>
        <scheme val="minor"/>
      </rPr>
      <t>Source</t>
    </r>
    <r>
      <rPr>
        <sz val="11"/>
        <color theme="1"/>
        <rFont val="Calibri"/>
        <family val="2"/>
        <scheme val="minor"/>
      </rPr>
      <t>: See Table E1</t>
    </r>
  </si>
  <si>
    <t xml:space="preserve">In 2014, the Kerr Dam changed ownership and became property of NorthWestern Energy. In 2015, the Salish-Kootenai Tribe took over the Kerr Dam from NorthWestern Energy and renamed it Séliš, Ksanka QÍispé Dam.  </t>
  </si>
  <si>
    <r>
      <t xml:space="preserve">1 </t>
    </r>
    <r>
      <rPr>
        <sz val="9"/>
        <rFont val="Arial"/>
        <family val="2"/>
      </rPr>
      <t xml:space="preserve">Gross generation less the electric energy consumed at the generating station for facilities with greater than 1 MW nameplate and owned by or selling to electric utilities and cooperatives. Starting in 1983, annual output of non-utility plants selling into the grid is included.  Data are collected from a monthly sample of approximately 1,900 plants, which includes a census of nuclear and pumped‐storage hydroelectric plants. In addition approximately 4,050 plants, representing all other generators 1 MW or greater, are collected annually. </t>
    </r>
  </si>
  <si>
    <t>Percent Exported out of state</t>
  </si>
  <si>
    <t xml:space="preserve">Natural Gas </t>
  </si>
  <si>
    <t>Gas</t>
  </si>
  <si>
    <t xml:space="preserve">Wind </t>
  </si>
  <si>
    <r>
      <rPr>
        <b/>
        <sz val="10"/>
        <rFont val="Arial"/>
        <family val="2"/>
      </rPr>
      <t>Note</t>
    </r>
    <r>
      <rPr>
        <sz val="10"/>
        <rFont val="Arial"/>
        <family val="2"/>
      </rPr>
      <t xml:space="preserve">: Included companies must generate at least 1.0 aMW </t>
    </r>
  </si>
  <si>
    <t>NorthWestern Energy</t>
  </si>
  <si>
    <t>Portland Gas &amp; Elec</t>
  </si>
  <si>
    <t>Talen/Riverstone</t>
  </si>
  <si>
    <t>Pacificorp</t>
  </si>
  <si>
    <t>Morgan Stanley</t>
  </si>
  <si>
    <r>
      <t xml:space="preserve">3 </t>
    </r>
    <r>
      <rPr>
        <sz val="9"/>
        <rFont val="Arial"/>
        <family val="2"/>
      </rPr>
      <t>Petroleum includes distillate fuel oil (all diesel and No. 1, No. 2, and No. 4 fuel oils), residual fuel oil (No. 5 and No. 6 fuel oils and bunker C fuel oil), jet fuel, kerosene, petroleum coke, waste oil, and beginning in 2011, propane.  Most oil burned today in Montana is in the form of petroleum coke at YELP which opened in 1995 and accounts for the uptick in that column.</t>
    </r>
  </si>
  <si>
    <r>
      <t>1 </t>
    </r>
    <r>
      <rPr>
        <b/>
        <sz val="10"/>
        <color rgb="FF5F6368"/>
        <rFont val="Calibri"/>
        <family val="2"/>
        <scheme val="minor"/>
      </rPr>
      <t>GWh</t>
    </r>
    <r>
      <rPr>
        <sz val="10"/>
        <color rgb="FF4D5156"/>
        <rFont val="Calibri"/>
        <family val="2"/>
        <scheme val="minor"/>
      </rPr>
      <t> = 3,412,141,632.81 </t>
    </r>
    <r>
      <rPr>
        <b/>
        <sz val="10"/>
        <color rgb="FF5F6368"/>
        <rFont val="Calibri"/>
        <family val="2"/>
        <scheme val="minor"/>
      </rPr>
      <t>btu</t>
    </r>
  </si>
  <si>
    <r>
      <rPr>
        <b/>
        <sz val="11"/>
        <color theme="1"/>
        <rFont val="Calibri"/>
        <family val="2"/>
        <scheme val="minor"/>
      </rPr>
      <t>Source</t>
    </r>
    <r>
      <rPr>
        <sz val="11"/>
        <color theme="1"/>
        <rFont val="Calibri"/>
        <family val="2"/>
        <scheme val="minor"/>
      </rPr>
      <t>: Table E5</t>
    </r>
  </si>
  <si>
    <r>
      <rPr>
        <b/>
        <sz val="11"/>
        <color theme="1"/>
        <rFont val="Calibri"/>
        <family val="2"/>
        <scheme val="minor"/>
      </rPr>
      <t>Source:</t>
    </r>
    <r>
      <rPr>
        <sz val="11"/>
        <color theme="1"/>
        <rFont val="Calibri"/>
        <family val="2"/>
        <scheme val="minor"/>
      </rPr>
      <t xml:space="preserve"> U.S. EIA and MREA</t>
    </r>
  </si>
  <si>
    <r>
      <rPr>
        <b/>
        <sz val="11"/>
        <color theme="1"/>
        <rFont val="Calibri"/>
        <family val="2"/>
        <scheme val="minor"/>
      </rPr>
      <t>Source</t>
    </r>
    <r>
      <rPr>
        <sz val="11"/>
        <color theme="1"/>
        <rFont val="Calibri"/>
        <family val="2"/>
        <scheme val="minor"/>
      </rPr>
      <t>: Tables E1 and E5</t>
    </r>
  </si>
  <si>
    <r>
      <rPr>
        <b/>
        <sz val="11"/>
        <color theme="1"/>
        <rFont val="Calibri"/>
        <family val="2"/>
        <scheme val="minor"/>
      </rPr>
      <t>Source</t>
    </r>
    <r>
      <rPr>
        <sz val="11"/>
        <color theme="1"/>
        <rFont val="Calibri"/>
        <family val="2"/>
        <scheme val="minor"/>
      </rPr>
      <t>: Tables E5 and E6</t>
    </r>
  </si>
  <si>
    <r>
      <t>2020</t>
    </r>
    <r>
      <rPr>
        <vertAlign val="superscript"/>
        <sz val="10"/>
        <rFont val="Arial"/>
        <family val="2"/>
      </rPr>
      <t>5</t>
    </r>
  </si>
  <si>
    <r>
      <t>Table E4. Annual Consumption of Fuels for Electric Generation, 1960-2020</t>
    </r>
    <r>
      <rPr>
        <b/>
        <vertAlign val="superscript"/>
        <sz val="14"/>
        <rFont val="Arial"/>
        <family val="2"/>
      </rPr>
      <t>1</t>
    </r>
  </si>
  <si>
    <t>2016-2020</t>
  </si>
  <si>
    <r>
      <t>Table E2.  Net Electric Generation and Average Generation By Plant and Ownership, 2006-2020</t>
    </r>
    <r>
      <rPr>
        <b/>
        <vertAlign val="superscript"/>
        <sz val="14"/>
        <rFont val="Arial"/>
        <family val="2"/>
      </rPr>
      <t xml:space="preserve">1 </t>
    </r>
    <r>
      <rPr>
        <b/>
        <sz val="14"/>
        <rFont val="Arial"/>
        <family val="2"/>
      </rPr>
      <t>(MWh)</t>
    </r>
  </si>
  <si>
    <t>Federal Agencies</t>
  </si>
  <si>
    <t>Big Horn Data</t>
  </si>
  <si>
    <r>
      <t>Table E3. Average Montana Generation by Company; 2006-2010, and 2011-2015, and 2016-2020</t>
    </r>
    <r>
      <rPr>
        <b/>
        <vertAlign val="superscript"/>
        <sz val="14"/>
        <rFont val="Arial"/>
        <family val="2"/>
      </rPr>
      <t>1</t>
    </r>
  </si>
  <si>
    <r>
      <t xml:space="preserve">Sources: </t>
    </r>
    <r>
      <rPr>
        <sz val="9"/>
        <rFont val="Arial"/>
        <family val="2"/>
      </rPr>
      <t xml:space="preserve">Federal Energy Regulatory Commission, Form 4 News Releases (1960-76); U.S. Department of Energy, Energy Information Administration, Electric Power Statistics, EIA-0034 (1977-78); U.S. Department of Energy, Energy Information Administration, Power Production, Fuel Consumption and Installed Capacity, EIA-0049 (1979); U.S. Department of Energy, Energy Information Administration, Electric Power Annual, EIA-0348 (1980-89); U.S. Department of Energy, Energy Information Administration, Electric Power Annual, Form EIA-923 detailed data with previous form data and Monthly Energy Review  (EIA-906/920), found in file 'Annual_consumption_state' (1990-2020) found at U.S. EIA website.  </t>
    </r>
  </si>
  <si>
    <r>
      <t>Table E5. Net Electric Generation by Type of Fuel Unit, 1960-2020</t>
    </r>
    <r>
      <rPr>
        <b/>
        <vertAlign val="superscript"/>
        <sz val="14"/>
        <rFont val="Arial"/>
        <family val="2"/>
      </rPr>
      <t>1,2,4</t>
    </r>
  </si>
  <si>
    <t>The Madison Plant was offline all of 2020 due to a full plant upgrade</t>
  </si>
  <si>
    <r>
      <t>Madison</t>
    </r>
    <r>
      <rPr>
        <vertAlign val="superscript"/>
        <sz val="10"/>
        <rFont val="Arial"/>
        <family val="2"/>
      </rPr>
      <t>15</t>
    </r>
  </si>
  <si>
    <t>Table E8. Utility Retail Sales and Consumers by Utility Type, 2020</t>
  </si>
  <si>
    <t>Source: U.S. Department of Energy, Energy Information Administration, https://www.eia.gov/electricity/data/eia861/, Form EIA-861 and EIA-861S, U.S. EIA website. The short form was used for 2020 to capture all co-ops. The data in these files has been sorted.</t>
  </si>
  <si>
    <t>Table E6. Annual Sales of Electricity by Sector, 1960-2020 (million kilowatt-hours)</t>
  </si>
  <si>
    <r>
      <t>STATE TOTALS</t>
    </r>
    <r>
      <rPr>
        <b/>
        <vertAlign val="superscript"/>
        <sz val="10"/>
        <rFont val="Arial"/>
        <family val="2"/>
      </rPr>
      <t>5</t>
    </r>
  </si>
  <si>
    <r>
      <t>5</t>
    </r>
    <r>
      <rPr>
        <sz val="9"/>
        <rFont val="Arial"/>
        <family val="2"/>
      </rPr>
      <t>State totals are taken from Table E6, rather than added up from the above columns, because most co-ops did not report residential, commercial and indsutrial totals on the short form, but rather just the totals.</t>
    </r>
  </si>
  <si>
    <r>
      <t>(aMW)</t>
    </r>
    <r>
      <rPr>
        <vertAlign val="superscript"/>
        <sz val="10"/>
        <rFont val="Arial"/>
        <family val="2"/>
      </rPr>
      <t>1</t>
    </r>
  </si>
  <si>
    <r>
      <t>NorthWestern Corporation</t>
    </r>
    <r>
      <rPr>
        <vertAlign val="superscript"/>
        <sz val="10"/>
        <rFont val="Arial"/>
        <family val="2"/>
      </rPr>
      <t>2</t>
    </r>
  </si>
  <si>
    <r>
      <t>Talen Energy Marketing, LLC</t>
    </r>
    <r>
      <rPr>
        <vertAlign val="superscript"/>
        <sz val="10"/>
        <rFont val="Arial"/>
        <family val="2"/>
      </rPr>
      <t>3</t>
    </r>
  </si>
  <si>
    <r>
      <t>Cooperative</t>
    </r>
    <r>
      <rPr>
        <b/>
        <vertAlign val="superscript"/>
        <sz val="10"/>
        <rFont val="Arial"/>
        <family val="2"/>
      </rPr>
      <t>4</t>
    </r>
    <r>
      <rPr>
        <b/>
        <sz val="10"/>
        <rFont val="Arial"/>
        <family val="2"/>
      </rPr>
      <t xml:space="preserve"> (estimates in italics)</t>
    </r>
  </si>
  <si>
    <t xml:space="preserve">Note: The Residential, Commercial and Industrial totals do not always add up to the Totals in the right hand column because some utilities only reported one cumulative number and did not break out categories by end-use sector.  </t>
  </si>
  <si>
    <r>
      <t>4</t>
    </r>
    <r>
      <rPr>
        <sz val="9"/>
        <rFont val="Arial"/>
        <family val="2"/>
      </rPr>
      <t xml:space="preserve">In 2020, most co-ops in Montana only filled out the short form, which only required reporting total amounts for the year, and did not require those co-ops to report totals by end use sector.  Thus, the Residential, Commercial and Industrial Cooperative numbers are all estimates (taken by subtracting the Federal, Investor-Owned and Power Marketer totals from the State Totals in each column).  The final co-op numbers are actual numbers reported on the short form, and thus are not estimates but are actual totals.  </t>
    </r>
  </si>
  <si>
    <r>
      <t>Lewis-Clark</t>
    </r>
    <r>
      <rPr>
        <vertAlign val="superscript"/>
        <sz val="10"/>
        <rFont val="Arial"/>
        <family val="2"/>
      </rPr>
      <t>6</t>
    </r>
    <r>
      <rPr>
        <sz val="10"/>
        <rFont val="Arial"/>
        <family val="2"/>
      </rPr>
      <t xml:space="preserve"> (mostly a coal plant)</t>
    </r>
  </si>
  <si>
    <r>
      <rPr>
        <vertAlign val="superscript"/>
        <sz val="9"/>
        <rFont val="Arial"/>
        <family val="2"/>
      </rPr>
      <t xml:space="preserve">4 </t>
    </r>
    <r>
      <rPr>
        <sz val="9"/>
        <rFont val="Arial"/>
        <family val="2"/>
      </rPr>
      <t>The Frank Bird Natural Gas plant in Billings stopped operating in the early 1980's, which likely accounts for the sudden drop in natural gas used for electric generation in 1982.  The Basin Creek Power plant opened in 2006 accounting for some uptick in natural gas usage. The Dave Gates Generating Station which began production in 2011 accounts for the significant uptick in natural gas usage for 2011.  This increase in natural gas usage, increasing wind generation, and above average run-off years in 2011 and 2012 are some of the reasons for lower coal usage starting in 2011.  Lower coal amounts in 2020 are due to Colstrip units 1 and 2 shutting down.</t>
    </r>
  </si>
  <si>
    <r>
      <t>Sources:</t>
    </r>
    <r>
      <rPr>
        <sz val="9"/>
        <rFont val="Arial"/>
        <family val="2"/>
      </rPr>
      <t xml:space="preserve"> Federal Power Commission (1960-76); U.S. Department of Energy, Energy Information Administration, </t>
    </r>
    <r>
      <rPr>
        <i/>
        <sz val="9"/>
        <rFont val="Arial"/>
        <family val="2"/>
      </rPr>
      <t>Electric Power Statistics</t>
    </r>
    <r>
      <rPr>
        <sz val="9"/>
        <rFont val="Arial"/>
        <family val="2"/>
      </rPr>
      <t xml:space="preserve">, EIA-0034 (1977-78); U.S. Department of Energy, Energy Information Administration, </t>
    </r>
    <r>
      <rPr>
        <i/>
        <sz val="9"/>
        <rFont val="Arial"/>
        <family val="2"/>
      </rPr>
      <t>Financial Statistics of Electric Utilities and Interstate Natural Gas Pipeline Companies</t>
    </r>
    <r>
      <rPr>
        <sz val="9"/>
        <rFont val="Arial"/>
        <family val="2"/>
      </rPr>
      <t xml:space="preserve">, EIA-0147 (1979-80); U.S. Department of Energy, Energy Information Administration, </t>
    </r>
    <r>
      <rPr>
        <i/>
        <sz val="9"/>
        <rFont val="Arial"/>
        <family val="2"/>
      </rPr>
      <t>Electric Power Annual</t>
    </r>
    <r>
      <rPr>
        <sz val="9"/>
        <rFont val="Arial"/>
        <family val="2"/>
      </rPr>
      <t>, EIA-0348 (1981-99); U.S. Department of Energy, Energy Information Administration, Form 861 Database (2000-2020, Annual-by sector by state); 'sales_annual' in files.</t>
    </r>
  </si>
  <si>
    <t>Table E10. Wind and Solar Production in Montana, 1960-2020</t>
  </si>
  <si>
    <r>
      <t xml:space="preserve">9 </t>
    </r>
    <r>
      <rPr>
        <sz val="10"/>
        <rFont val="Arial"/>
        <family val="2"/>
      </rPr>
      <t>Units 1-3 are normally synchronized to WECC on the Western grid (105.3 MW nameplate) and units 4 and 5 are normally synchronized to the Midwest Reliability Organization on the Eastern grid (80 MW nameplate).  Unit 3 (43.5 MW nameplate) can readily be operated on either grid. (Dale Pugh, USACE)</t>
    </r>
  </si>
  <si>
    <t>Big Horn Datapower Holdings LLC/Beowulf</t>
  </si>
  <si>
    <r>
      <t>Table E1.  Electric Power Generating Capacity by Company and Plant as of April 2022</t>
    </r>
    <r>
      <rPr>
        <b/>
        <vertAlign val="superscript"/>
        <sz val="14"/>
        <color indexed="8"/>
        <rFont val="Arial"/>
        <family val="2"/>
      </rPr>
      <t>1</t>
    </r>
    <r>
      <rPr>
        <b/>
        <sz val="14"/>
        <color indexed="8"/>
        <rFont val="Arial"/>
        <family val="2"/>
      </rPr>
      <t xml:space="preserve"> (Megawatts-MW)</t>
    </r>
  </si>
  <si>
    <r>
      <rPr>
        <vertAlign val="superscript"/>
        <sz val="10"/>
        <rFont val="Arial"/>
        <family val="2"/>
      </rPr>
      <t>6</t>
    </r>
    <r>
      <rPr>
        <sz val="10"/>
        <rFont val="Arial"/>
        <family val="2"/>
      </rPr>
      <t xml:space="preserve"> In 2015, PPL Montana spun off a new company Talen Energy Corp and placed its Montana coal generation assets under that company.  In June of 2016, Riverstone Holdings LLC purchased Talen.</t>
    </r>
  </si>
  <si>
    <r>
      <t>UMGF</t>
    </r>
    <r>
      <rPr>
        <vertAlign val="superscript"/>
        <sz val="10"/>
        <color rgb="FF000000"/>
        <rFont val="Arial"/>
        <family val="2"/>
      </rPr>
      <t>8</t>
    </r>
  </si>
  <si>
    <t>-</t>
  </si>
  <si>
    <t>Note: Total Electric Generation Capacity for Montana in Table E2 may differ in facilities named from Table E1 due to newer facilities included in E1 not yet reflected in 2020 generation data in E2.</t>
  </si>
  <si>
    <t>Table E3a. Electricty Ownership Capacity in Montana by Company, 1970-2022</t>
  </si>
  <si>
    <r>
      <rPr>
        <vertAlign val="superscript"/>
        <sz val="9"/>
        <rFont val="Arial"/>
        <family val="2"/>
      </rPr>
      <t xml:space="preserve">5 </t>
    </r>
    <r>
      <rPr>
        <sz val="9"/>
        <rFont val="Arial"/>
        <family val="2"/>
      </rPr>
      <t>In early 2020, Colstrip Units 1 and 2 closed down and the Hardin Plant was not running</t>
    </r>
  </si>
  <si>
    <r>
      <t>Sources:</t>
    </r>
    <r>
      <rPr>
        <sz val="9"/>
        <rFont val="Arial"/>
        <family val="2"/>
      </rPr>
      <t xml:space="preserve"> Federal Power Commission (1960-76); U.S. Department of Energy, Energy Information Administration, </t>
    </r>
    <r>
      <rPr>
        <i/>
        <sz val="9"/>
        <rFont val="Arial"/>
        <family val="2"/>
      </rPr>
      <t>Power Production, Fuel Consumption and Installed Capacity Data</t>
    </r>
    <r>
      <rPr>
        <sz val="9"/>
        <rFont val="Arial"/>
        <family val="2"/>
      </rPr>
      <t xml:space="preserve">, EIA-0049 (1977-80); U.S. Department of Energy, Energy Information Administration, </t>
    </r>
    <r>
      <rPr>
        <i/>
        <sz val="9"/>
        <rFont val="Arial"/>
        <family val="2"/>
      </rPr>
      <t xml:space="preserve">Electric Power Annual, </t>
    </r>
    <r>
      <rPr>
        <sz val="9"/>
        <rFont val="Arial"/>
        <family val="2"/>
      </rPr>
      <t>EIA-0348 (1981-89); U.S. Department of Energy, Energy Information Administration, 1990-2020, Form EIA-923 detailed data with previous form data (EIA-906/920), 'Net Generation by State by Type of Producer by Energy Source, fille named 'Annual_generation_state'.  Solar data comes from NWE generating capacity additions as reported by Montana Renewable Energy Association based on data from NWE.</t>
    </r>
    <r>
      <rPr>
        <b/>
        <sz val="9"/>
        <rFont val="Arial"/>
        <family val="2"/>
      </rPr>
      <t xml:space="preserve"> </t>
    </r>
    <r>
      <rPr>
        <sz val="9"/>
        <rFont val="Arial"/>
        <family val="2"/>
      </rPr>
      <t xml:space="preserve"> As of 2020, solar data is from the same source as the other fuels.</t>
    </r>
  </si>
  <si>
    <r>
      <t xml:space="preserve">1 </t>
    </r>
    <r>
      <rPr>
        <sz val="9"/>
        <rFont val="Arial"/>
        <family val="2"/>
      </rPr>
      <t>Beginning in 2003 the 'Other Sector' category has been eliminated. The Residential sector consists of living quarters for private households.  Common uses of energy associated with this sector include space heating, water heating, air conditioning, lighting, refrigeration, cooking, and running a variety of other appliances.The Commercial sector consists of service-providing facilities and equipment of: businesses; Federal, State, and local governments; and other private and public organizations, such as religious, social, or fraternal groups. The commercial sector includes institutional living quarters and sewage treatment facilities. The industrial sector encompasses the following types of activity: manufacturing, agriculture, forestry, mining, including oil and gas extraction, and construction. Overall energy use in this sector is largely for process heat and cooling and powering machinery, with lesser amounts used for facility heating, air conditioning, and lighting. Source: EIA Electric Power Monthly.</t>
    </r>
  </si>
  <si>
    <r>
      <t>Source:</t>
    </r>
    <r>
      <rPr>
        <sz val="9"/>
        <rFont val="Arial"/>
        <family val="2"/>
      </rPr>
      <t xml:space="preserve"> Edison Electric Institute, </t>
    </r>
    <r>
      <rPr>
        <i/>
        <sz val="9"/>
        <rFont val="Arial"/>
        <family val="2"/>
      </rPr>
      <t>Statistical Yearbook of the Electric Utility Industry</t>
    </r>
    <r>
      <rPr>
        <sz val="9"/>
        <rFont val="Arial"/>
        <family val="2"/>
      </rPr>
      <t>, 1961-2000; U.S. Department of Energy, Energy Information Administration, 2001-2020 (Data from forms EIA-861- schedules 4A-D, EIA-861S and EIA-861U)</t>
    </r>
  </si>
  <si>
    <r>
      <t>Table E7. Average Annual Retail Prices for Electricity Sold, 1960-2020 (cents per kilowatt-hour)</t>
    </r>
    <r>
      <rPr>
        <b/>
        <vertAlign val="superscript"/>
        <sz val="14"/>
        <rFont val="Arial"/>
        <family val="2"/>
      </rPr>
      <t>1</t>
    </r>
  </si>
  <si>
    <r>
      <rPr>
        <vertAlign val="superscript"/>
        <sz val="10"/>
        <color indexed="8"/>
        <rFont val="Arial"/>
        <family val="2"/>
      </rPr>
      <t xml:space="preserve">5 </t>
    </r>
    <r>
      <rPr>
        <sz val="10"/>
        <color indexed="8"/>
        <rFont val="Arial"/>
        <family val="2"/>
      </rPr>
      <t xml:space="preserve"> 'Other hydro' includes approximately 10 small facilities on private land.  The Two Dot Martindale wind farms went off-line in 2019.</t>
    </r>
  </si>
  <si>
    <r>
      <rPr>
        <vertAlign val="superscript"/>
        <sz val="11"/>
        <color theme="1"/>
        <rFont val="Calibri"/>
        <family val="2"/>
        <scheme val="minor"/>
      </rPr>
      <t>8</t>
    </r>
    <r>
      <rPr>
        <sz val="11"/>
        <color theme="1"/>
        <rFont val="Calibri"/>
        <family val="2"/>
        <scheme val="minor"/>
      </rPr>
      <t xml:space="preserve"> </t>
    </r>
    <r>
      <rPr>
        <sz val="10"/>
        <color theme="1"/>
        <rFont val="Arial"/>
        <family val="2"/>
      </rPr>
      <t xml:space="preserve">Horseshoe Bend sells its output to Idaho Power for 9 months of the year, and to NorthWestern Energy for the 3 summer months. </t>
    </r>
  </si>
  <si>
    <r>
      <t>Sources:</t>
    </r>
    <r>
      <rPr>
        <sz val="10"/>
        <color indexed="8"/>
        <rFont val="Arial"/>
        <family val="2"/>
      </rPr>
      <t xml:space="preserve"> The initial operation date, name and location for facilities is from DEQ Energy Office institutional knowledge and inquiries with utilities over time.  NorthWestern Energy has been particularly helpful with data. Current generation capacity is initially taken from U.S. DOE Energy Information Administration, EIA-923 and EIA-860 Reports, except where noted: Flathead Landfill Gas to Energy-John Gorosky, Flathead coop; MDU facilities-Darcy Neigum, MDU; YELP-Kelli Schermerhorn NWE and Dan Carter at Exxon; Noxon Dam-Steve Esch, Avista; NorthWestern Energy facilities-Benjamin Fitch-Fleischmann, NWE--large hydro updated by Carrie Harris, NWE; Boulder Creek, Steve Clairmont; NWE QFs including YELP, CELP, Two Dot Wind Farm, Broadwater Dam, South Dry Creek, Gordon Butte, Fairview, QF other hydro and QF other wind-Kelli Schermerhorn, NWE; Culbertson Waste Heat/Ormat Technologies--Basin Electric; Lake Creek-Clint Brewington, Northern Lights Cooperative; additional Fort Peck Dam information from Dale Pugh, USACE.</t>
    </r>
  </si>
  <si>
    <t>Note: The following dams were purchased by NorthWestern Energy in 2014 from PPL Montana-Black Eagle, Cochrane, Holter, Hauser, Madison, Morony, Mystic, Ryan, Thompson Falls, Kerr.  Kerr was subsequently purchased in 2015 by the Salish-Kootenai Tribe and renamed Séliš, Ksanka QÍispé.</t>
  </si>
  <si>
    <t>Data was provided in some previous years by Basin Electric Cooperative, as EIA data were incorrect and refered to waste heat recovery in North Dakota and South Dakota.  Recent data from U.S. EIA appears to be correct.  The Ormat Generation runs on heat coming from a pumping station on the Northern Border Pipeline near Culbertson, MT.  That pumping station has not run since 2018 due to gas coming into the Northern Border pipeline from the Bakken (and less gas coming from Canada so that the pump is not needed). Therefore, Ormat has not been able to produce electricity in the past few years-(Mike Moses, TC Energy, 832-584-0576)</t>
  </si>
  <si>
    <t>MDU's Lewis and Clark plant totals include a natural gas plant built in 2015 which supplied less than 1 aMW in 2017.  The main Lewis and Clark coal plant closed in 2021.</t>
  </si>
  <si>
    <t xml:space="preserve">The NWE QF Two Dot Wind Farm LLC includes several small wind farms including Martinsdale, Martinsdale S., Mission, Moe Wind, Montana Marginal, and Sheep Valley.  All of these QFs terminated in 2019 or 2020. </t>
  </si>
  <si>
    <t>Colstrip Ownership Percentages, 2022 (based on capability)</t>
  </si>
  <si>
    <r>
      <t xml:space="preserve">1 </t>
    </r>
    <r>
      <rPr>
        <sz val="9"/>
        <rFont val="Arial"/>
        <family val="2"/>
      </rPr>
      <t>aMW = average megawatt, or 8,760 megawatt hours in a year.  Average Megawatts may include fewer years than the column range given if the generator started up recently</t>
    </r>
  </si>
  <si>
    <r>
      <t xml:space="preserve">2 </t>
    </r>
    <r>
      <rPr>
        <sz val="9"/>
        <rFont val="Arial"/>
        <family val="2"/>
      </rPr>
      <t>Output for Colstrip 1-4 is reported for the entire facility, not individual units.  In this table, output was allocated/estimated among the partners on the basis of their ownership percentages as individual company outputs were not available.</t>
    </r>
  </si>
  <si>
    <r>
      <rPr>
        <vertAlign val="superscript"/>
        <sz val="10"/>
        <rFont val="Arial"/>
        <family val="2"/>
      </rPr>
      <t>8</t>
    </r>
    <r>
      <rPr>
        <sz val="10"/>
        <rFont val="Arial"/>
        <family val="2"/>
      </rPr>
      <t xml:space="preserve"> </t>
    </r>
    <r>
      <rPr>
        <sz val="9"/>
        <rFont val="Arial"/>
        <family val="2"/>
      </rPr>
      <t>In 2014, NorthWestern Energy took over PPL's hydro dams.  For simplicity, the hydros are included under 'Talen (includes former PPL assets) up to 2015, and are included under 'NorthWestern Energy' for the 2016-20 timeframe</t>
    </r>
  </si>
  <si>
    <t>* less than 50 barrels</t>
  </si>
  <si>
    <r>
      <rPr>
        <vertAlign val="superscript"/>
        <sz val="9"/>
        <rFont val="Arial"/>
        <family val="2"/>
      </rPr>
      <t>2</t>
    </r>
    <r>
      <rPr>
        <sz val="9"/>
        <rFont val="Arial"/>
        <family val="2"/>
      </rPr>
      <t xml:space="preserve"> Coal includes anthracite, bituminous coal, subbituminous coal, lignite, waste coal, and synthetic coal.  As of 2011, coal also inlcudes synthesis gas derived from coal.  </t>
    </r>
  </si>
  <si>
    <r>
      <t xml:space="preserve">5 </t>
    </r>
    <r>
      <rPr>
        <sz val="9"/>
        <rFont val="Arial"/>
        <family val="2"/>
      </rPr>
      <t>Solar data includes all utility scale generation, which is 1MW or larger.  In Montana, this includes energy from large solar farms that are 2 to 3 MW in size. It does not include very small wind or solar units such as those owned by residential customers (net-metered systems) or some community solar projects.</t>
    </r>
  </si>
  <si>
    <r>
      <t xml:space="preserve">1 </t>
    </r>
    <r>
      <rPr>
        <sz val="9"/>
        <color indexed="8"/>
        <rFont val="Arial"/>
        <family val="2"/>
      </rPr>
      <t xml:space="preserve">One average megawatt = 8,760 megawatt hours.  One average megawatt is enough to power about 800 Northwest homes for a year according to https://www.nwcouncil.org/reports/columbia-river-history/megawatt. </t>
    </r>
  </si>
  <si>
    <t>from Table E5</t>
  </si>
  <si>
    <t>Pryor Mountain</t>
  </si>
  <si>
    <t>Table E9. Montana Electricity Exports and Export Percentage, 1960-2020</t>
  </si>
  <si>
    <t>Net Montana Generation (GWh)</t>
  </si>
  <si>
    <t xml:space="preserve">Table E1a.  Montana Electric Power Generating Capacity by Fuel Type, 1970-2022 (Total MW Capacity) </t>
  </si>
  <si>
    <t>Table E1b.  Montana Electric Power Generating Capacity by Fuel Type, 1970-2022 (Total Percentage of Electricity Produced in Montana)</t>
  </si>
  <si>
    <r>
      <t>Source:</t>
    </r>
    <r>
      <rPr>
        <sz val="10"/>
        <rFont val="Arial"/>
        <family val="2"/>
      </rPr>
      <t xml:space="preserve"> U.S. Department of Energy, Energy Information Administration, and more recently,'EIA-923 Monthly Generation and Fuel Consumption Time Series File', 2006-2020, file name for 2020 is EIA923_Schedules_2_3_4_5_M_12_2020_Final_Revision.xlsx , Page 1 MT Sorted tab; 906 and 920 databases except as follows:  Flathead Landfill Gas to Energy-John Gorosky-Flathead coop; MDU facilities-Darcy Neigum, MDU; Boulder Creek-Steve Clairmont; NWE QFs including YELP, CELP, Two Dot Wind Farm, Broadwater Dam, South Dry Creek, Gordon Butte, Martinsdale Wind, Martinsdale S., Fairview, QF other hydro and QF other wind-Baili Connors/Kelli Schermerhorn, NWE; Culbertson Waste Heat/Ormat Technologies, Basin Electric; Lake Creek-Clint Brewington, Northern Lights Cooperative; Additional sources listed in footnotes 3-5 and 7.</t>
    </r>
  </si>
  <si>
    <t>Average Capacity Output 2016-2020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</si>
</sst>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quot;$&quot;#,##0"/>
    <numFmt numFmtId="166" formatCode="#,##0.0"/>
    <numFmt numFmtId="167" formatCode="_(* #,##0_);_(* \(#,##0\);_(* &quot;-&quot;??_);_(@_)"/>
    <numFmt numFmtId="168" formatCode="#,##0.000"/>
    <numFmt numFmtId="169" formatCode="0.0%"/>
  </numFmts>
  <fonts count="74">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vertAlign val="superscript"/>
      <sz val="10"/>
      <name val="Arial"/>
      <family val="2"/>
    </font>
    <font>
      <b/>
      <sz val="14"/>
      <name val="Arial"/>
      <family val="2"/>
    </font>
    <font>
      <sz val="10"/>
      <color rgb="FFFF0000"/>
      <name val="Arial"/>
      <family val="2"/>
    </font>
    <font>
      <b/>
      <sz val="14"/>
      <color indexed="8"/>
      <name val="Arial"/>
      <family val="2"/>
    </font>
    <font>
      <sz val="10"/>
      <color indexed="8"/>
      <name val="Arial"/>
      <family val="2"/>
    </font>
    <font>
      <b/>
      <sz val="10"/>
      <color indexed="8"/>
      <name val="Arial"/>
      <family val="2"/>
    </font>
    <font>
      <vertAlign val="superscript"/>
      <sz val="10"/>
      <color indexed="8"/>
      <name val="Arial"/>
      <family val="2"/>
    </font>
    <font>
      <b/>
      <vertAlign val="superscript"/>
      <sz val="10"/>
      <name val="Arial"/>
      <family val="2"/>
    </font>
    <font>
      <sz val="9"/>
      <color indexed="8"/>
      <name val="Arial"/>
      <family val="2"/>
    </font>
    <font>
      <vertAlign val="superscript"/>
      <sz val="9"/>
      <color indexed="8"/>
      <name val="Arial"/>
      <family val="2"/>
    </font>
    <font>
      <vertAlign val="superscript"/>
      <sz val="9"/>
      <name val="Arial"/>
      <family val="2"/>
    </font>
    <font>
      <sz val="9"/>
      <name val="Arial"/>
      <family val="2"/>
    </font>
    <font>
      <sz val="10"/>
      <color theme="1"/>
      <name val="Arial"/>
      <family val="2"/>
    </font>
    <font>
      <b/>
      <vertAlign val="superscript"/>
      <sz val="14"/>
      <name val="Arial"/>
      <family val="2"/>
    </font>
    <font>
      <b/>
      <sz val="9"/>
      <name val="Arial"/>
      <family val="2"/>
    </font>
    <font>
      <i/>
      <sz val="9"/>
      <name val="Arial"/>
      <family val="2"/>
    </font>
    <font>
      <i/>
      <sz val="10"/>
      <name val="Arial"/>
      <family val="2"/>
    </font>
    <font>
      <u/>
      <sz val="10"/>
      <name val="Arial"/>
      <family val="2"/>
    </font>
    <font>
      <sz val="10"/>
      <name val="MS Sans Serif"/>
      <family val="2"/>
    </font>
    <font>
      <b/>
      <sz val="12"/>
      <name val="Arial"/>
      <family val="2"/>
    </font>
    <font>
      <sz val="14"/>
      <name val="Arial"/>
      <family val="2"/>
    </font>
    <font>
      <sz val="12"/>
      <name val="Arial"/>
      <family val="2"/>
    </font>
    <font>
      <u/>
      <sz val="9"/>
      <name val="Arial"/>
      <family val="2"/>
    </font>
    <font>
      <i/>
      <vertAlign val="superscript"/>
      <sz val="10"/>
      <name val="Arial"/>
      <family val="2"/>
    </font>
    <font>
      <b/>
      <u/>
      <sz val="10"/>
      <name val="Arial"/>
      <family val="2"/>
    </font>
    <font>
      <sz val="10"/>
      <color rgb="FF000000"/>
      <name val="Arial"/>
      <family val="2"/>
    </font>
    <font>
      <sz val="12"/>
      <name val="Helv"/>
    </font>
    <font>
      <b/>
      <vertAlign val="superscript"/>
      <sz val="14"/>
      <color indexed="8"/>
      <name val="Arial"/>
      <family val="2"/>
    </font>
    <font>
      <sz val="10"/>
      <color rgb="FF000080"/>
      <name val="Arial"/>
      <family val="2"/>
    </font>
    <font>
      <b/>
      <sz val="10"/>
      <color rgb="FFFF0000"/>
      <name val="Arial"/>
      <family val="2"/>
    </font>
    <font>
      <vertAlign val="superscript"/>
      <sz val="10"/>
      <name val="Adobe Caslon Pro"/>
      <family val="1"/>
    </font>
    <font>
      <sz val="11"/>
      <name val="Calibri"/>
      <family val="2"/>
      <scheme val="minor"/>
    </font>
    <font>
      <b/>
      <sz val="10"/>
      <color rgb="FF000000"/>
      <name val="Arial"/>
      <family val="2"/>
    </font>
    <font>
      <b/>
      <sz val="11"/>
      <name val="Calibri"/>
      <family val="2"/>
      <scheme val="minor"/>
    </font>
    <font>
      <b/>
      <u/>
      <sz val="11"/>
      <color theme="1"/>
      <name val="Calibri"/>
      <family val="2"/>
      <scheme val="minor"/>
    </font>
    <font>
      <b/>
      <sz val="14"/>
      <color theme="1"/>
      <name val="Calibri"/>
      <family val="2"/>
      <scheme val="minor"/>
    </font>
    <font>
      <b/>
      <sz val="12"/>
      <color indexed="8"/>
      <name val="Arial"/>
      <family val="2"/>
    </font>
    <font>
      <sz val="11"/>
      <color rgb="FFFF0000"/>
      <name val="Calibri"/>
      <family val="2"/>
      <scheme val="minor"/>
    </font>
    <font>
      <b/>
      <sz val="11"/>
      <color theme="1"/>
      <name val="Calibri"/>
      <family val="2"/>
      <scheme val="minor"/>
    </font>
    <font>
      <b/>
      <sz val="12"/>
      <name val="Calibri"/>
      <family val="2"/>
      <scheme val="minor"/>
    </font>
    <font>
      <vertAlign val="superscript"/>
      <sz val="11"/>
      <color theme="1"/>
      <name val="Calibri"/>
      <family val="2"/>
      <scheme val="minor"/>
    </font>
    <font>
      <b/>
      <sz val="8"/>
      <color indexed="81"/>
      <name val="Tahoma"/>
      <family val="2"/>
    </font>
    <font>
      <sz val="8"/>
      <color indexed="81"/>
      <name val="Tahoma"/>
      <family val="2"/>
    </font>
    <font>
      <sz val="11"/>
      <color theme="0"/>
      <name val="Calibri"/>
      <family val="2"/>
      <scheme val="minor"/>
    </font>
    <font>
      <sz val="10"/>
      <color theme="0"/>
      <name val="Arial"/>
      <family val="2"/>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9C6500"/>
      <name val="Calibri"/>
      <family val="2"/>
      <scheme val="minor"/>
    </font>
    <font>
      <b/>
      <sz val="11"/>
      <color rgb="FFFF0000"/>
      <name val="Calibri"/>
      <family val="2"/>
      <scheme val="minor"/>
    </font>
    <font>
      <sz val="9"/>
      <color rgb="FFFFFFFF"/>
      <name val="Arial"/>
      <family val="2"/>
    </font>
    <font>
      <sz val="10"/>
      <color theme="1"/>
      <name val="Calibri"/>
      <family val="2"/>
      <scheme val="minor"/>
    </font>
    <font>
      <vertAlign val="superscript"/>
      <sz val="10"/>
      <color rgb="FF000000"/>
      <name val="Arial"/>
      <family val="2"/>
    </font>
    <font>
      <b/>
      <vertAlign val="superscript"/>
      <sz val="10"/>
      <color rgb="FF000000"/>
      <name val="Arial"/>
      <family val="2"/>
    </font>
    <font>
      <sz val="10"/>
      <color rgb="FF4D5156"/>
      <name val="Calibri"/>
      <family val="2"/>
      <scheme val="minor"/>
    </font>
    <font>
      <b/>
      <sz val="10"/>
      <color rgb="FF5F6368"/>
      <name val="Calibri"/>
      <family val="2"/>
      <scheme val="minor"/>
    </font>
    <font>
      <b/>
      <i/>
      <sz val="10"/>
      <name val="Arial"/>
      <family val="2"/>
    </font>
    <font>
      <sz val="11"/>
      <color rgb="FF0000FF"/>
      <name val="Calibri"/>
      <family val="2"/>
      <scheme val="minor"/>
    </font>
    <font>
      <sz val="11"/>
      <color rgb="FF0066FF"/>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top style="thick">
        <color auto="1"/>
      </top>
      <bottom style="thick">
        <color auto="1"/>
      </bottom>
      <diagonal/>
    </border>
    <border>
      <left/>
      <right style="thick">
        <color auto="1"/>
      </right>
      <top/>
      <bottom/>
      <diagonal/>
    </border>
    <border>
      <left/>
      <right style="thick">
        <color auto="1"/>
      </right>
      <top style="thick">
        <color auto="1"/>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2" fillId="0" borderId="0"/>
    <xf numFmtId="0" fontId="1" fillId="0" borderId="0"/>
    <xf numFmtId="0" fontId="3" fillId="0" borderId="0"/>
    <xf numFmtId="0" fontId="9" fillId="0" borderId="0"/>
    <xf numFmtId="0" fontId="3" fillId="0" borderId="0"/>
    <xf numFmtId="0" fontId="23" fillId="0" borderId="0"/>
    <xf numFmtId="43" fontId="2" fillId="0" borderId="0" applyFont="0" applyFill="0" applyBorder="0" applyAlignment="0" applyProtection="0"/>
    <xf numFmtId="0" fontId="1" fillId="0" borderId="0"/>
    <xf numFmtId="164" fontId="31" fillId="0" borderId="12"/>
    <xf numFmtId="43"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xf numFmtId="0" fontId="52" fillId="0" borderId="24" applyNumberFormat="0" applyFill="0" applyAlignment="0" applyProtection="0"/>
    <xf numFmtId="0" fontId="53" fillId="0" borderId="25" applyNumberFormat="0" applyFill="0" applyAlignment="0" applyProtection="0"/>
    <xf numFmtId="0" fontId="54" fillId="0" borderId="26" applyNumberFormat="0" applyFill="0" applyAlignment="0" applyProtection="0"/>
    <xf numFmtId="0" fontId="54" fillId="0" borderId="0" applyNumberFormat="0" applyFill="0" applyBorder="0" applyAlignment="0" applyProtection="0"/>
    <xf numFmtId="0" fontId="55" fillId="2" borderId="0" applyNumberFormat="0" applyBorder="0" applyAlignment="0" applyProtection="0"/>
    <xf numFmtId="0" fontId="56" fillId="3" borderId="0" applyNumberFormat="0" applyBorder="0" applyAlignment="0" applyProtection="0"/>
    <xf numFmtId="0" fontId="57" fillId="5" borderId="27" applyNumberFormat="0" applyAlignment="0" applyProtection="0"/>
    <xf numFmtId="0" fontId="58" fillId="6" borderId="28" applyNumberFormat="0" applyAlignment="0" applyProtection="0"/>
    <xf numFmtId="0" fontId="59" fillId="6" borderId="27" applyNumberFormat="0" applyAlignment="0" applyProtection="0"/>
    <xf numFmtId="0" fontId="60" fillId="0" borderId="29" applyNumberFormat="0" applyFill="0" applyAlignment="0" applyProtection="0"/>
    <xf numFmtId="0" fontId="61" fillId="7" borderId="30" applyNumberFormat="0" applyAlignment="0" applyProtection="0"/>
    <xf numFmtId="0" fontId="42" fillId="0" borderId="0" applyNumberFormat="0" applyFill="0" applyBorder="0" applyAlignment="0" applyProtection="0"/>
    <xf numFmtId="0" fontId="1" fillId="8" borderId="31" applyNumberFormat="0" applyFont="0" applyAlignment="0" applyProtection="0"/>
    <xf numFmtId="0" fontId="62" fillId="0" borderId="0" applyNumberFormat="0" applyFill="0" applyBorder="0" applyAlignment="0" applyProtection="0"/>
    <xf numFmtId="0" fontId="43" fillId="0" borderId="32" applyNumberFormat="0" applyFill="0" applyAlignment="0" applyProtection="0"/>
    <xf numFmtId="0" fontId="4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3" fillId="4" borderId="0" applyNumberFormat="0" applyBorder="0" applyAlignment="0" applyProtection="0"/>
    <xf numFmtId="0" fontId="2" fillId="0" borderId="0"/>
    <xf numFmtId="0" fontId="2" fillId="0" borderId="0"/>
    <xf numFmtId="0" fontId="48" fillId="12" borderId="0" applyNumberFormat="0" applyBorder="0" applyAlignment="0" applyProtection="0"/>
    <xf numFmtId="0" fontId="48" fillId="16" borderId="0" applyNumberFormat="0" applyBorder="0" applyAlignment="0" applyProtection="0"/>
    <xf numFmtId="0" fontId="48" fillId="20" borderId="0" applyNumberFormat="0" applyBorder="0" applyAlignment="0" applyProtection="0"/>
    <xf numFmtId="0" fontId="48" fillId="24" borderId="0" applyNumberFormat="0" applyBorder="0" applyAlignment="0" applyProtection="0"/>
    <xf numFmtId="0" fontId="48" fillId="28" borderId="0" applyNumberFormat="0" applyBorder="0" applyAlignment="0" applyProtection="0"/>
    <xf numFmtId="0" fontId="48" fillId="32" borderId="0" applyNumberFormat="0" applyBorder="0" applyAlignment="0" applyProtection="0"/>
  </cellStyleXfs>
  <cellXfs count="468">
    <xf numFmtId="0" fontId="0" fillId="0" borderId="0" xfId="0"/>
    <xf numFmtId="0" fontId="3" fillId="0" borderId="0" xfId="0" applyFont="1"/>
    <xf numFmtId="166" fontId="13" fillId="0" borderId="0" xfId="0" applyNumberFormat="1" applyFont="1"/>
    <xf numFmtId="3" fontId="13" fillId="0" borderId="0" xfId="0" applyNumberFormat="1" applyFont="1"/>
    <xf numFmtId="164" fontId="4" fillId="0" borderId="0" xfId="0" applyNumberFormat="1" applyFont="1"/>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4" fillId="0" borderId="9"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1" fontId="3" fillId="0" borderId="9" xfId="0" applyNumberFormat="1" applyFont="1" applyBorder="1" applyAlignment="1">
      <alignment horizontal="center" vertical="center"/>
    </xf>
    <xf numFmtId="2" fontId="3" fillId="0" borderId="0" xfId="0" applyNumberFormat="1" applyFont="1" applyAlignment="1">
      <alignment horizontal="center" vertical="center"/>
    </xf>
    <xf numFmtId="2" fontId="3" fillId="0" borderId="2" xfId="0" applyNumberFormat="1" applyFont="1" applyBorder="1" applyAlignment="1">
      <alignment horizontal="center" vertical="center"/>
    </xf>
    <xf numFmtId="0" fontId="3" fillId="0" borderId="0" xfId="0" applyFont="1" applyAlignment="1">
      <alignment horizontal="center" vertical="center" wrapText="1"/>
    </xf>
    <xf numFmtId="2" fontId="3" fillId="0" borderId="0" xfId="0" applyNumberFormat="1" applyFont="1" applyAlignment="1">
      <alignment horizontal="center" vertical="center" wrapText="1"/>
    </xf>
    <xf numFmtId="0" fontId="3" fillId="0" borderId="9" xfId="0" quotePrefix="1" applyFont="1" applyBorder="1" applyAlignment="1">
      <alignment horizontal="center" vertical="center" wrapText="1"/>
    </xf>
    <xf numFmtId="2" fontId="3" fillId="0" borderId="2" xfId="0" applyNumberFormat="1"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indent="4"/>
    </xf>
    <xf numFmtId="0" fontId="3" fillId="0" borderId="0" xfId="0" applyFont="1" applyAlignment="1">
      <alignment horizontal="left" vertical="center" indent="4"/>
    </xf>
    <xf numFmtId="0" fontId="16" fillId="0" borderId="0" xfId="0" applyFont="1" applyAlignment="1">
      <alignment vertical="center" wrapText="1"/>
    </xf>
    <xf numFmtId="0" fontId="6" fillId="0" borderId="0" xfId="1" applyFont="1" applyAlignment="1">
      <alignment horizontal="left" vertical="center"/>
    </xf>
    <xf numFmtId="3" fontId="3" fillId="0" borderId="0" xfId="1" applyNumberFormat="1" applyFont="1" applyAlignment="1">
      <alignment vertical="center" wrapText="1"/>
    </xf>
    <xf numFmtId="0" fontId="16" fillId="0" borderId="0" xfId="1" applyFont="1" applyAlignment="1">
      <alignment vertical="center" wrapText="1"/>
    </xf>
    <xf numFmtId="0" fontId="20"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3" fontId="20" fillId="0" borderId="0" xfId="1" applyNumberFormat="1" applyFont="1" applyAlignment="1">
      <alignment horizontal="left" vertical="center" indent="4"/>
    </xf>
    <xf numFmtId="0" fontId="19" fillId="0" borderId="0" xfId="1" applyFont="1" applyAlignment="1">
      <alignment horizontal="left" vertical="center"/>
    </xf>
    <xf numFmtId="3" fontId="3" fillId="0" borderId="0" xfId="1" applyNumberFormat="1" applyFont="1" applyAlignment="1">
      <alignment horizontal="left" vertical="center"/>
    </xf>
    <xf numFmtId="3" fontId="3" fillId="0" borderId="0" xfId="1" applyNumberFormat="1" applyFont="1" applyAlignment="1">
      <alignment horizontal="right" vertical="center"/>
    </xf>
    <xf numFmtId="0" fontId="2" fillId="0" borderId="0" xfId="1"/>
    <xf numFmtId="0" fontId="4" fillId="0" borderId="0" xfId="1" applyFont="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center" vertical="center"/>
    </xf>
    <xf numFmtId="0" fontId="3" fillId="0" borderId="6" xfId="1" applyFont="1" applyBorder="1" applyAlignment="1">
      <alignment vertical="center"/>
    </xf>
    <xf numFmtId="0" fontId="4" fillId="0" borderId="12" xfId="1" applyFont="1" applyBorder="1" applyAlignment="1">
      <alignment horizontal="center" vertical="center" wrapText="1"/>
    </xf>
    <xf numFmtId="0" fontId="4" fillId="0" borderId="7" xfId="1" applyFont="1" applyBorder="1" applyAlignment="1">
      <alignment horizontal="center"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4" fillId="0" borderId="11" xfId="1" applyFont="1" applyBorder="1" applyAlignment="1">
      <alignment horizontal="center" vertical="center" wrapText="1"/>
    </xf>
    <xf numFmtId="0" fontId="4" fillId="0" borderId="0" xfId="1" applyFont="1" applyAlignment="1">
      <alignment horizontal="center" vertical="center" wrapText="1"/>
    </xf>
    <xf numFmtId="0" fontId="3" fillId="0" borderId="11" xfId="1" applyFont="1" applyBorder="1" applyAlignment="1">
      <alignment vertical="center" wrapText="1"/>
    </xf>
    <xf numFmtId="1" fontId="3" fillId="0" borderId="9" xfId="1" applyNumberFormat="1" applyFont="1" applyBorder="1" applyAlignment="1">
      <alignment horizontal="center" vertical="center"/>
    </xf>
    <xf numFmtId="1" fontId="3" fillId="0" borderId="0" xfId="1" applyNumberFormat="1" applyFont="1" applyAlignment="1">
      <alignment horizontal="center" vertical="center"/>
    </xf>
    <xf numFmtId="1" fontId="3" fillId="0" borderId="0" xfId="1" applyNumberFormat="1" applyFont="1" applyAlignment="1">
      <alignment horizontal="left" vertical="center" indent="2"/>
    </xf>
    <xf numFmtId="3" fontId="3" fillId="0" borderId="0" xfId="1" applyNumberFormat="1" applyFont="1" applyAlignment="1">
      <alignment vertical="center"/>
    </xf>
    <xf numFmtId="0" fontId="3" fillId="0" borderId="9" xfId="1" applyFont="1" applyBorder="1" applyAlignment="1">
      <alignment vertical="center" wrapText="1"/>
    </xf>
    <xf numFmtId="3" fontId="3" fillId="0" borderId="0" xfId="1" applyNumberFormat="1" applyFont="1" applyAlignment="1">
      <alignment horizontal="center" vertical="center"/>
    </xf>
    <xf numFmtId="1" fontId="3" fillId="0" borderId="9" xfId="1" quotePrefix="1" applyNumberFormat="1" applyFont="1" applyBorder="1" applyAlignment="1">
      <alignment horizontal="center" vertical="center"/>
    </xf>
    <xf numFmtId="0" fontId="2" fillId="0" borderId="9" xfId="1" quotePrefix="1" applyBorder="1" applyAlignment="1">
      <alignment horizontal="center" vertical="center" wrapText="1"/>
    </xf>
    <xf numFmtId="0" fontId="5" fillId="0" borderId="0" xfId="1" applyFont="1" applyAlignment="1">
      <alignment vertical="center" wrapText="1"/>
    </xf>
    <xf numFmtId="0" fontId="16" fillId="0" borderId="0" xfId="1" applyFont="1" applyAlignment="1">
      <alignment vertical="center"/>
    </xf>
    <xf numFmtId="0" fontId="16" fillId="0" borderId="0" xfId="1" applyFont="1" applyAlignment="1">
      <alignment horizontal="left" vertical="center" indent="4"/>
    </xf>
    <xf numFmtId="3" fontId="2" fillId="0" borderId="0" xfId="1" quotePrefix="1" applyNumberFormat="1"/>
    <xf numFmtId="3" fontId="3" fillId="0" borderId="2" xfId="1" applyNumberFormat="1" applyFont="1" applyBorder="1" applyAlignment="1">
      <alignment horizontal="center" vertical="center"/>
    </xf>
    <xf numFmtId="0" fontId="24" fillId="0" borderId="0" xfId="0" applyFont="1" applyAlignment="1">
      <alignment horizontal="left" vertical="center" wrapText="1"/>
    </xf>
    <xf numFmtId="0" fontId="26" fillId="0" borderId="0" xfId="0" applyFont="1" applyAlignment="1">
      <alignment vertical="center" wrapText="1"/>
    </xf>
    <xf numFmtId="0" fontId="3" fillId="0" borderId="0" xfId="0" applyFont="1" applyAlignment="1">
      <alignment vertical="center" wrapText="1"/>
    </xf>
    <xf numFmtId="0" fontId="4" fillId="0" borderId="9" xfId="0" applyFont="1" applyBorder="1" applyAlignment="1">
      <alignment horizontal="center" vertical="center"/>
    </xf>
    <xf numFmtId="166" fontId="4" fillId="0" borderId="0" xfId="0" applyNumberFormat="1" applyFont="1" applyAlignment="1">
      <alignment horizontal="center" vertical="center" wrapText="1"/>
    </xf>
    <xf numFmtId="0" fontId="4" fillId="0" borderId="10" xfId="0" applyFont="1" applyBorder="1" applyAlignment="1">
      <alignment horizontal="center" vertical="center"/>
    </xf>
    <xf numFmtId="166" fontId="4" fillId="0" borderId="0" xfId="0" applyNumberFormat="1" applyFont="1" applyAlignment="1">
      <alignment vertical="center" wrapText="1"/>
    </xf>
    <xf numFmtId="3" fontId="3" fillId="0" borderId="0" xfId="0" applyNumberFormat="1" applyFont="1" applyAlignment="1">
      <alignment vertical="center"/>
    </xf>
    <xf numFmtId="3" fontId="3" fillId="0" borderId="0" xfId="0" applyNumberFormat="1" applyFont="1" applyAlignment="1">
      <alignment horizontal="right" vertical="center"/>
    </xf>
    <xf numFmtId="3" fontId="3" fillId="0" borderId="0" xfId="0" applyNumberFormat="1" applyFont="1" applyAlignment="1">
      <alignment vertical="center" wrapText="1"/>
    </xf>
    <xf numFmtId="164" fontId="3" fillId="0" borderId="0" xfId="0" applyNumberFormat="1" applyFont="1" applyAlignment="1">
      <alignment vertical="center"/>
    </xf>
    <xf numFmtId="168" fontId="3" fillId="0" borderId="0" xfId="0" applyNumberFormat="1" applyFont="1"/>
    <xf numFmtId="0" fontId="3" fillId="0" borderId="9" xfId="0" applyFont="1" applyBorder="1" applyAlignment="1">
      <alignment horizontal="center" vertical="center" wrapText="1"/>
    </xf>
    <xf numFmtId="1" fontId="3" fillId="0" borderId="9" xfId="0" quotePrefix="1" applyNumberFormat="1" applyFont="1" applyBorder="1" applyAlignment="1">
      <alignment horizontal="center" vertical="center"/>
    </xf>
    <xf numFmtId="3" fontId="3" fillId="0" borderId="2" xfId="0" applyNumberFormat="1" applyFont="1" applyBorder="1" applyAlignment="1">
      <alignment vertical="center"/>
    </xf>
    <xf numFmtId="0" fontId="16" fillId="0" borderId="0" xfId="0" applyFont="1" applyAlignment="1">
      <alignment horizontal="left" vertical="center" wrapText="1"/>
    </xf>
    <xf numFmtId="166" fontId="16" fillId="0" borderId="0" xfId="0" applyNumberFormat="1" applyFont="1" applyAlignment="1">
      <alignment horizontal="left" vertical="center"/>
    </xf>
    <xf numFmtId="166" fontId="16" fillId="0" borderId="0" xfId="0" applyNumberFormat="1" applyFont="1" applyAlignment="1">
      <alignment vertical="center" wrapText="1"/>
    </xf>
    <xf numFmtId="166" fontId="16" fillId="0" borderId="0" xfId="0" applyNumberFormat="1" applyFont="1" applyAlignment="1">
      <alignment vertical="center"/>
    </xf>
    <xf numFmtId="164" fontId="16" fillId="0" borderId="0" xfId="0" applyNumberFormat="1" applyFont="1" applyAlignment="1">
      <alignment vertical="center"/>
    </xf>
    <xf numFmtId="0" fontId="16" fillId="0" borderId="0" xfId="0" applyFont="1"/>
    <xf numFmtId="166" fontId="3" fillId="0" borderId="0" xfId="0" applyNumberFormat="1" applyFont="1"/>
    <xf numFmtId="3" fontId="17" fillId="0" borderId="0" xfId="8" applyNumberFormat="1" applyFont="1"/>
    <xf numFmtId="3" fontId="2" fillId="0" borderId="0" xfId="1" applyNumberFormat="1"/>
    <xf numFmtId="1" fontId="2" fillId="0" borderId="0" xfId="0" quotePrefix="1" applyNumberFormat="1" applyFont="1" applyAlignment="1">
      <alignment horizontal="center" vertical="center"/>
    </xf>
    <xf numFmtId="0" fontId="6" fillId="0" borderId="0" xfId="0" applyFont="1"/>
    <xf numFmtId="166" fontId="2" fillId="0" borderId="0" xfId="0" applyNumberFormat="1" applyFont="1"/>
    <xf numFmtId="0" fontId="2" fillId="0" borderId="0" xfId="0" applyFont="1"/>
    <xf numFmtId="0" fontId="7" fillId="0" borderId="0" xfId="0" applyFont="1"/>
    <xf numFmtId="0" fontId="19" fillId="0" borderId="0" xfId="0" applyFont="1"/>
    <xf numFmtId="0" fontId="4" fillId="0" borderId="1" xfId="0" applyFont="1" applyBorder="1"/>
    <xf numFmtId="0" fontId="27" fillId="0" borderId="0" xfId="0" applyFont="1" applyAlignment="1">
      <alignment horizontal="left"/>
    </xf>
    <xf numFmtId="0" fontId="27" fillId="0" borderId="0" xfId="0" applyFont="1"/>
    <xf numFmtId="0" fontId="4" fillId="0" borderId="0" xfId="0" applyFont="1"/>
    <xf numFmtId="0" fontId="21" fillId="0" borderId="0" xfId="0" applyFont="1"/>
    <xf numFmtId="164" fontId="2" fillId="0" borderId="0" xfId="0" applyNumberFormat="1" applyFont="1"/>
    <xf numFmtId="166" fontId="2" fillId="0" borderId="0" xfId="0" quotePrefix="1" applyNumberFormat="1" applyFont="1" applyAlignment="1">
      <alignment horizontal="center"/>
    </xf>
    <xf numFmtId="0" fontId="16" fillId="0" borderId="1" xfId="0" applyFont="1" applyBorder="1"/>
    <xf numFmtId="3" fontId="16" fillId="0" borderId="1" xfId="0" applyNumberFormat="1" applyFont="1" applyBorder="1"/>
    <xf numFmtId="0" fontId="22" fillId="0" borderId="0" xfId="0" applyFont="1" applyAlignment="1">
      <alignment horizontal="right"/>
    </xf>
    <xf numFmtId="164" fontId="2" fillId="0" borderId="1" xfId="0" applyNumberFormat="1" applyFont="1" applyBorder="1"/>
    <xf numFmtId="166" fontId="2" fillId="0" borderId="1" xfId="0" applyNumberFormat="1" applyFont="1" applyBorder="1"/>
    <xf numFmtId="3" fontId="2" fillId="0" borderId="0" xfId="1" applyNumberFormat="1" applyAlignment="1">
      <alignment vertical="center" wrapText="1"/>
    </xf>
    <xf numFmtId="1" fontId="2" fillId="0" borderId="0" xfId="1" applyNumberFormat="1" applyAlignment="1">
      <alignment horizontal="left" vertical="center" indent="2"/>
    </xf>
    <xf numFmtId="3" fontId="3" fillId="0" borderId="16" xfId="0" applyNumberFormat="1" applyFont="1" applyBorder="1" applyAlignment="1">
      <alignment vertical="center"/>
    </xf>
    <xf numFmtId="2" fontId="3" fillId="0" borderId="0" xfId="0" applyNumberFormat="1" applyFont="1" applyAlignment="1">
      <alignment horizontal="center"/>
    </xf>
    <xf numFmtId="0" fontId="9" fillId="0" borderId="0" xfId="0" applyFont="1" applyAlignment="1">
      <alignment vertical="center"/>
    </xf>
    <xf numFmtId="0" fontId="10" fillId="0" borderId="0" xfId="0" applyFont="1" applyAlignment="1">
      <alignment horizontal="left"/>
    </xf>
    <xf numFmtId="0" fontId="10" fillId="0" borderId="0" xfId="0" applyFont="1"/>
    <xf numFmtId="0" fontId="10" fillId="0" borderId="5" xfId="0" applyFont="1" applyBorder="1" applyAlignment="1">
      <alignment horizontal="center"/>
    </xf>
    <xf numFmtId="1" fontId="10" fillId="0" borderId="0" xfId="0" applyNumberFormat="1" applyFont="1" applyAlignment="1">
      <alignment horizontal="center"/>
    </xf>
    <xf numFmtId="164" fontId="10" fillId="0" borderId="0" xfId="0" applyNumberFormat="1" applyFont="1" applyAlignment="1">
      <alignment horizontal="center"/>
    </xf>
    <xf numFmtId="0" fontId="9" fillId="0" borderId="0" xfId="0" applyFont="1"/>
    <xf numFmtId="0" fontId="34" fillId="0" borderId="0" xfId="0" applyFont="1" applyAlignment="1">
      <alignment horizontal="left"/>
    </xf>
    <xf numFmtId="0" fontId="10" fillId="0" borderId="16" xfId="0" applyFont="1" applyBorder="1" applyAlignment="1">
      <alignment horizontal="center"/>
    </xf>
    <xf numFmtId="0" fontId="10" fillId="0" borderId="14" xfId="0" applyFont="1" applyBorder="1" applyAlignment="1">
      <alignment horizontal="left"/>
    </xf>
    <xf numFmtId="0" fontId="10" fillId="0" borderId="14" xfId="0" applyFont="1" applyBorder="1" applyAlignment="1">
      <alignment horizontal="center"/>
    </xf>
    <xf numFmtId="0" fontId="10" fillId="0" borderId="15" xfId="0" applyFont="1" applyBorder="1" applyAlignment="1">
      <alignment horizontal="center"/>
    </xf>
    <xf numFmtId="1" fontId="10" fillId="0" borderId="14" xfId="0" applyNumberFormat="1" applyFont="1" applyBorder="1" applyAlignment="1">
      <alignment horizontal="center"/>
    </xf>
    <xf numFmtId="0" fontId="9" fillId="0" borderId="0" xfId="0" applyFont="1" applyAlignment="1">
      <alignment horizontal="left"/>
    </xf>
    <xf numFmtId="0" fontId="9" fillId="0" borderId="16" xfId="0" applyFont="1" applyBorder="1" applyAlignment="1">
      <alignment horizontal="center"/>
    </xf>
    <xf numFmtId="1" fontId="9" fillId="0" borderId="0" xfId="0" applyNumberFormat="1" applyFont="1" applyAlignment="1">
      <alignment horizontal="center"/>
    </xf>
    <xf numFmtId="164" fontId="9" fillId="0" borderId="0" xfId="0" applyNumberFormat="1" applyFont="1" applyAlignment="1">
      <alignment horizont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16" xfId="0" applyFont="1" applyBorder="1" applyAlignment="1">
      <alignment horizontal="center" vertical="center"/>
    </xf>
    <xf numFmtId="166" fontId="2" fillId="0" borderId="0" xfId="0" applyNumberFormat="1" applyFont="1" applyAlignment="1">
      <alignment horizontal="center" vertical="center"/>
    </xf>
    <xf numFmtId="0" fontId="0" fillId="0" borderId="0" xfId="0" applyAlignment="1">
      <alignment horizontal="center" vertical="center"/>
    </xf>
    <xf numFmtId="1" fontId="9" fillId="0" borderId="0" xfId="0" applyNumberFormat="1" applyFont="1" applyAlignment="1">
      <alignment horizontal="center" vertical="center"/>
    </xf>
    <xf numFmtId="3" fontId="2" fillId="0" borderId="0" xfId="0" applyNumberFormat="1" applyFont="1" applyAlignment="1">
      <alignment horizontal="left" vertical="center"/>
    </xf>
    <xf numFmtId="166" fontId="9"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16" xfId="0" applyNumberFormat="1" applyFont="1" applyBorder="1" applyAlignment="1">
      <alignment horizontal="center" vertical="center"/>
    </xf>
    <xf numFmtId="49" fontId="9" fillId="0" borderId="0" xfId="0" applyNumberFormat="1" applyFont="1" applyAlignment="1">
      <alignment horizontal="center" vertical="center"/>
    </xf>
    <xf numFmtId="0" fontId="33" fillId="0" borderId="16" xfId="0" applyFont="1" applyBorder="1" applyAlignment="1">
      <alignment horizontal="center" vertical="center"/>
    </xf>
    <xf numFmtId="3" fontId="0" fillId="0" borderId="0" xfId="0" applyNumberFormat="1" applyAlignment="1">
      <alignment horizontal="center" vertical="center"/>
    </xf>
    <xf numFmtId="166" fontId="0" fillId="0" borderId="0" xfId="0" applyNumberFormat="1" applyAlignment="1">
      <alignment horizontal="center" vertical="center"/>
    </xf>
    <xf numFmtId="164" fontId="9" fillId="0" borderId="0" xfId="0" applyNumberFormat="1" applyFont="1" applyAlignment="1">
      <alignment horizontal="left" vertical="center"/>
    </xf>
    <xf numFmtId="164" fontId="9" fillId="0" borderId="1" xfId="0" applyNumberFormat="1"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xf>
    <xf numFmtId="0" fontId="4" fillId="0" borderId="0" xfId="0" applyFont="1" applyAlignment="1">
      <alignment horizontal="left"/>
    </xf>
    <xf numFmtId="166" fontId="9" fillId="0" borderId="0" xfId="0" applyNumberFormat="1" applyFont="1" applyAlignment="1">
      <alignment horizontal="center"/>
    </xf>
    <xf numFmtId="0" fontId="13" fillId="0" borderId="0" xfId="0" applyFont="1"/>
    <xf numFmtId="1" fontId="16" fillId="0" borderId="0" xfId="0" applyNumberFormat="1" applyFont="1" applyAlignment="1">
      <alignment horizontal="left" wrapText="1"/>
    </xf>
    <xf numFmtId="164" fontId="16" fillId="0" borderId="0" xfId="0" applyNumberFormat="1" applyFont="1" applyAlignment="1">
      <alignment horizontal="left"/>
    </xf>
    <xf numFmtId="164" fontId="16" fillId="0" borderId="0" xfId="0" applyNumberFormat="1" applyFont="1" applyAlignment="1">
      <alignment horizontal="center"/>
    </xf>
    <xf numFmtId="3" fontId="4" fillId="0" borderId="0" xfId="0" applyNumberFormat="1" applyFont="1" applyAlignment="1">
      <alignment wrapText="1"/>
    </xf>
    <xf numFmtId="3" fontId="3" fillId="0" borderId="16" xfId="1" applyNumberFormat="1" applyFont="1" applyBorder="1" applyAlignment="1">
      <alignment horizontal="center" vertical="center"/>
    </xf>
    <xf numFmtId="3" fontId="2" fillId="0" borderId="0" xfId="0" applyNumberFormat="1" applyFont="1"/>
    <xf numFmtId="3" fontId="4" fillId="0" borderId="1" xfId="0" applyNumberFormat="1" applyFont="1" applyBorder="1" applyAlignment="1">
      <alignment wrapText="1"/>
    </xf>
    <xf numFmtId="3" fontId="2" fillId="0" borderId="1" xfId="0" applyNumberFormat="1" applyFont="1" applyBorder="1" applyAlignment="1">
      <alignment wrapText="1"/>
    </xf>
    <xf numFmtId="3" fontId="2" fillId="0" borderId="0" xfId="0" applyNumberFormat="1" applyFont="1" applyAlignment="1">
      <alignment wrapText="1"/>
    </xf>
    <xf numFmtId="3" fontId="4" fillId="0" borderId="0" xfId="0" applyNumberFormat="1" applyFont="1"/>
    <xf numFmtId="3" fontId="2" fillId="0" borderId="5" xfId="0" applyNumberFormat="1" applyFont="1" applyBorder="1"/>
    <xf numFmtId="3" fontId="2" fillId="0" borderId="4" xfId="0" applyNumberFormat="1" applyFont="1" applyBorder="1"/>
    <xf numFmtId="3" fontId="4" fillId="0" borderId="4" xfId="0" applyNumberFormat="1" applyFont="1" applyBorder="1"/>
    <xf numFmtId="3" fontId="22" fillId="0" borderId="0" xfId="0" applyNumberFormat="1" applyFont="1"/>
    <xf numFmtId="0" fontId="29" fillId="0" borderId="0" xfId="0" applyFont="1"/>
    <xf numFmtId="0" fontId="2" fillId="0" borderId="0" xfId="2" applyFont="1"/>
    <xf numFmtId="3" fontId="0" fillId="0" borderId="0" xfId="0" applyNumberFormat="1"/>
    <xf numFmtId="1" fontId="2" fillId="0" borderId="0" xfId="0" applyNumberFormat="1" applyFont="1"/>
    <xf numFmtId="169" fontId="2" fillId="0" borderId="0" xfId="0" applyNumberFormat="1" applyFont="1"/>
    <xf numFmtId="3" fontId="0" fillId="0" borderId="0" xfId="0" applyNumberFormat="1" applyAlignment="1">
      <alignment horizontal="center"/>
    </xf>
    <xf numFmtId="3" fontId="2" fillId="0" borderId="0" xfId="0" applyNumberFormat="1" applyFont="1" applyAlignment="1">
      <alignment horizontal="right"/>
    </xf>
    <xf numFmtId="3" fontId="30" fillId="0" borderId="0" xfId="0" applyNumberFormat="1" applyFont="1" applyAlignment="1">
      <alignment horizontal="right"/>
    </xf>
    <xf numFmtId="3" fontId="2" fillId="0" borderId="0" xfId="0" quotePrefix="1" applyNumberFormat="1" applyFont="1" applyAlignment="1">
      <alignment horizontal="center"/>
    </xf>
    <xf numFmtId="3" fontId="2" fillId="0" borderId="0" xfId="0" applyNumberFormat="1" applyFont="1" applyAlignment="1">
      <alignment vertical="center"/>
    </xf>
    <xf numFmtId="0" fontId="4" fillId="0" borderId="0" xfId="2" applyFont="1"/>
    <xf numFmtId="3" fontId="4" fillId="0" borderId="1" xfId="0" applyNumberFormat="1" applyFont="1" applyBorder="1" applyAlignment="1">
      <alignment vertical="center"/>
    </xf>
    <xf numFmtId="3" fontId="2" fillId="0" borderId="3" xfId="0" applyNumberFormat="1" applyFont="1" applyBorder="1"/>
    <xf numFmtId="3" fontId="2" fillId="0" borderId="1" xfId="0" applyNumberFormat="1" applyFont="1" applyBorder="1"/>
    <xf numFmtId="3" fontId="4" fillId="0" borderId="9" xfId="0" applyNumberFormat="1" applyFont="1" applyBorder="1"/>
    <xf numFmtId="166" fontId="2" fillId="0" borderId="5" xfId="0" applyNumberFormat="1" applyFont="1" applyBorder="1"/>
    <xf numFmtId="3" fontId="5" fillId="0" borderId="0" xfId="0" applyNumberFormat="1" applyFont="1"/>
    <xf numFmtId="0" fontId="5" fillId="0" borderId="0" xfId="0" applyFont="1"/>
    <xf numFmtId="164" fontId="7" fillId="0" borderId="0" xfId="0" applyNumberFormat="1" applyFont="1" applyAlignment="1">
      <alignment horizontal="center"/>
    </xf>
    <xf numFmtId="3" fontId="7" fillId="0" borderId="0" xfId="0" applyNumberFormat="1" applyFont="1" applyAlignment="1">
      <alignment horizontal="center"/>
    </xf>
    <xf numFmtId="166" fontId="7" fillId="0" borderId="0" xfId="0" applyNumberFormat="1" applyFont="1" applyAlignment="1">
      <alignment horizontal="center"/>
    </xf>
    <xf numFmtId="1" fontId="3" fillId="0" borderId="0" xfId="1" applyNumberFormat="1" applyFont="1" applyAlignment="1">
      <alignment horizontal="right" vertical="center"/>
    </xf>
    <xf numFmtId="0" fontId="10" fillId="0" borderId="0" xfId="0" applyFont="1" applyAlignment="1">
      <alignment horizontal="left" vertical="center"/>
    </xf>
    <xf numFmtId="0" fontId="16" fillId="0" borderId="0" xfId="0" applyFont="1" applyAlignment="1">
      <alignment wrapText="1"/>
    </xf>
    <xf numFmtId="1" fontId="9" fillId="0" borderId="0" xfId="0" applyNumberFormat="1" applyFont="1" applyAlignment="1">
      <alignment horizontal="left" wrapText="1"/>
    </xf>
    <xf numFmtId="3" fontId="17" fillId="0" borderId="0" xfId="0" applyNumberFormat="1" applyFont="1" applyAlignment="1">
      <alignment horizontal="right" vertical="center"/>
    </xf>
    <xf numFmtId="3" fontId="17" fillId="0" borderId="1" xfId="0" applyNumberFormat="1" applyFont="1" applyBorder="1" applyAlignment="1">
      <alignment horizontal="right" vertical="center"/>
    </xf>
    <xf numFmtId="166" fontId="9" fillId="0" borderId="0" xfId="0" quotePrefix="1" applyNumberFormat="1" applyFont="1" applyAlignment="1">
      <alignment horizontal="center" vertical="center"/>
    </xf>
    <xf numFmtId="1" fontId="8" fillId="0" borderId="0" xfId="0" applyNumberFormat="1" applyFont="1" applyAlignment="1">
      <alignment horizontal="left" vertical="center" wrapText="1"/>
    </xf>
    <xf numFmtId="164" fontId="10" fillId="0" borderId="18" xfId="0" applyNumberFormat="1" applyFont="1" applyBorder="1" applyAlignment="1">
      <alignment horizontal="center"/>
    </xf>
    <xf numFmtId="164" fontId="10" fillId="0" borderId="13" xfId="0" applyNumberFormat="1" applyFont="1" applyBorder="1" applyAlignment="1">
      <alignment horizontal="center"/>
    </xf>
    <xf numFmtId="164" fontId="10" fillId="0" borderId="19" xfId="0" applyNumberFormat="1" applyFont="1" applyBorder="1" applyAlignment="1">
      <alignment horizontal="center"/>
    </xf>
    <xf numFmtId="164" fontId="9" fillId="0" borderId="13" xfId="0" applyNumberFormat="1" applyFont="1" applyBorder="1" applyAlignment="1">
      <alignment horizontal="center"/>
    </xf>
    <xf numFmtId="166" fontId="2" fillId="0" borderId="13" xfId="0" applyNumberFormat="1" applyFont="1" applyBorder="1" applyAlignment="1">
      <alignment horizontal="center" vertical="center"/>
    </xf>
    <xf numFmtId="166" fontId="9" fillId="0" borderId="13" xfId="0" applyNumberFormat="1" applyFont="1" applyBorder="1" applyAlignment="1">
      <alignment horizontal="center" vertical="center"/>
    </xf>
    <xf numFmtId="166" fontId="0" fillId="0" borderId="13" xfId="0" applyNumberFormat="1" applyBorder="1" applyAlignment="1">
      <alignment horizontal="center" vertical="center"/>
    </xf>
    <xf numFmtId="166" fontId="2" fillId="0" borderId="17" xfId="0" applyNumberFormat="1" applyFont="1" applyBorder="1" applyAlignment="1">
      <alignment horizontal="center" vertical="center"/>
    </xf>
    <xf numFmtId="1" fontId="2" fillId="0" borderId="0" xfId="0" applyNumberFormat="1" applyFont="1" applyAlignment="1">
      <alignment horizontal="left" wrapText="1"/>
    </xf>
    <xf numFmtId="3" fontId="2" fillId="0" borderId="0" xfId="1" applyNumberFormat="1" applyAlignment="1">
      <alignment horizontal="center" vertical="center"/>
    </xf>
    <xf numFmtId="3" fontId="3" fillId="0" borderId="9" xfId="1" applyNumberFormat="1" applyFont="1" applyBorder="1" applyAlignment="1">
      <alignment horizontal="center" vertical="center"/>
    </xf>
    <xf numFmtId="2" fontId="3" fillId="0" borderId="9" xfId="0" applyNumberFormat="1" applyFont="1" applyBorder="1" applyAlignment="1">
      <alignment horizontal="center" vertical="center"/>
    </xf>
    <xf numFmtId="1" fontId="2" fillId="0" borderId="9" xfId="0" quotePrefix="1" applyNumberFormat="1" applyFont="1" applyBorder="1" applyAlignment="1">
      <alignment horizontal="center" vertical="center"/>
    </xf>
    <xf numFmtId="1" fontId="2" fillId="0" borderId="9" xfId="1" applyNumberFormat="1" applyBorder="1" applyAlignment="1">
      <alignment horizontal="center" vertical="center"/>
    </xf>
    <xf numFmtId="3" fontId="2" fillId="0" borderId="0" xfId="0" quotePrefix="1" applyNumberFormat="1" applyFont="1" applyAlignment="1">
      <alignment horizontal="right"/>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6" xfId="0" applyFont="1" applyBorder="1" applyAlignment="1">
      <alignment vertical="center"/>
    </xf>
    <xf numFmtId="2" fontId="3" fillId="0" borderId="16" xfId="0" applyNumberFormat="1" applyFont="1" applyBorder="1" applyAlignment="1">
      <alignment horizontal="center"/>
    </xf>
    <xf numFmtId="0" fontId="39" fillId="0" borderId="0" xfId="0" applyFont="1" applyAlignment="1">
      <alignment horizontal="center" vertical="center"/>
    </xf>
    <xf numFmtId="0" fontId="40" fillId="0" borderId="0" xfId="0" applyFont="1" applyAlignment="1">
      <alignment horizontal="center" vertical="center"/>
    </xf>
    <xf numFmtId="166" fontId="2" fillId="0" borderId="1" xfId="0" quotePrefix="1" applyNumberFormat="1" applyFont="1" applyBorder="1" applyAlignment="1">
      <alignment horizontal="center"/>
    </xf>
    <xf numFmtId="1" fontId="3" fillId="0" borderId="0" xfId="11" applyNumberFormat="1" applyFont="1" applyFill="1" applyAlignment="1">
      <alignment horizontal="right" vertical="center"/>
    </xf>
    <xf numFmtId="1" fontId="5" fillId="0" borderId="0" xfId="0" applyNumberFormat="1" applyFont="1" applyAlignment="1">
      <alignment horizontal="left" wrapText="1"/>
    </xf>
    <xf numFmtId="1" fontId="5" fillId="0" borderId="0" xfId="0" applyNumberFormat="1" applyFont="1" applyAlignment="1">
      <alignment horizontal="left"/>
    </xf>
    <xf numFmtId="167" fontId="41" fillId="0" borderId="0" xfId="10" applyNumberFormat="1" applyFont="1" applyFill="1" applyBorder="1" applyAlignment="1" applyProtection="1">
      <alignment horizontal="center"/>
    </xf>
    <xf numFmtId="0" fontId="24" fillId="0" borderId="0" xfId="0" applyFont="1" applyAlignment="1">
      <alignment horizontal="left"/>
    </xf>
    <xf numFmtId="1" fontId="2" fillId="0" borderId="0" xfId="1" applyNumberFormat="1" applyAlignment="1">
      <alignment horizontal="center" vertical="center"/>
    </xf>
    <xf numFmtId="0" fontId="0" fillId="0" borderId="0" xfId="0" applyAlignment="1">
      <alignment wrapText="1"/>
    </xf>
    <xf numFmtId="0" fontId="2" fillId="0" borderId="0" xfId="0" applyFont="1" applyAlignment="1">
      <alignment vertical="center" wrapText="1"/>
    </xf>
    <xf numFmtId="3" fontId="4" fillId="0" borderId="0" xfId="0" applyNumberFormat="1" applyFont="1" applyAlignment="1">
      <alignment horizontal="center" wrapText="1"/>
    </xf>
    <xf numFmtId="0" fontId="0" fillId="0" borderId="0" xfId="0" applyAlignment="1">
      <alignment horizontal="center"/>
    </xf>
    <xf numFmtId="1" fontId="9" fillId="0" borderId="0" xfId="0" applyNumberFormat="1" applyFont="1"/>
    <xf numFmtId="3" fontId="9" fillId="0" borderId="0" xfId="0" applyNumberFormat="1" applyFont="1"/>
    <xf numFmtId="166" fontId="9" fillId="0" borderId="0" xfId="0" applyNumberFormat="1" applyFont="1"/>
    <xf numFmtId="164" fontId="2" fillId="0" borderId="0" xfId="0" quotePrefix="1" applyNumberFormat="1" applyFont="1"/>
    <xf numFmtId="164" fontId="9" fillId="0" borderId="0" xfId="0" applyNumberFormat="1" applyFont="1"/>
    <xf numFmtId="165" fontId="9" fillId="0" borderId="0" xfId="0" applyNumberFormat="1" applyFont="1"/>
    <xf numFmtId="164" fontId="2" fillId="0" borderId="0" xfId="0" applyNumberFormat="1" applyFont="1" applyAlignment="1">
      <alignment horizontal="center"/>
    </xf>
    <xf numFmtId="0" fontId="36" fillId="0" borderId="0" xfId="0" applyFont="1"/>
    <xf numFmtId="165" fontId="2" fillId="0" borderId="0" xfId="0" applyNumberFormat="1" applyFont="1"/>
    <xf numFmtId="167" fontId="7" fillId="0" borderId="0" xfId="7" applyNumberFormat="1" applyFont="1" applyAlignment="1">
      <alignment horizontal="center"/>
    </xf>
    <xf numFmtId="167" fontId="36" fillId="0" borderId="0" xfId="7" applyNumberFormat="1" applyFont="1" applyAlignment="1">
      <alignment horizontal="center"/>
    </xf>
    <xf numFmtId="164" fontId="36" fillId="0" borderId="0" xfId="2" applyNumberFormat="1" applyFont="1" applyAlignment="1">
      <alignment horizontal="center"/>
    </xf>
    <xf numFmtId="0" fontId="2" fillId="0" borderId="0" xfId="0" quotePrefix="1" applyFont="1"/>
    <xf numFmtId="1" fontId="2" fillId="0" borderId="9" xfId="0" applyNumberFormat="1" applyFont="1" applyBorder="1"/>
    <xf numFmtId="1" fontId="7" fillId="0" borderId="0" xfId="0" applyNumberFormat="1" applyFont="1"/>
    <xf numFmtId="0" fontId="13" fillId="0" borderId="0" xfId="0" applyFont="1" applyAlignment="1">
      <alignment vertical="center"/>
    </xf>
    <xf numFmtId="164" fontId="13" fillId="0" borderId="0" xfId="0" applyNumberFormat="1" applyFont="1"/>
    <xf numFmtId="0" fontId="14" fillId="0" borderId="0" xfId="0" applyFont="1" applyAlignment="1">
      <alignment vertical="center"/>
    </xf>
    <xf numFmtId="3" fontId="13" fillId="0" borderId="0" xfId="0" applyNumberFormat="1" applyFont="1" applyAlignment="1">
      <alignment wrapText="1"/>
    </xf>
    <xf numFmtId="164" fontId="13" fillId="0" borderId="0" xfId="0" applyNumberFormat="1" applyFont="1" applyAlignment="1">
      <alignment wrapText="1"/>
    </xf>
    <xf numFmtId="0" fontId="13" fillId="0" borderId="0" xfId="0" applyFont="1" applyAlignment="1">
      <alignment wrapText="1"/>
    </xf>
    <xf numFmtId="166" fontId="13" fillId="0" borderId="0" xfId="0" applyNumberFormat="1" applyFont="1" applyAlignment="1">
      <alignment wrapText="1"/>
    </xf>
    <xf numFmtId="3" fontId="14" fillId="0" borderId="0" xfId="0" applyNumberFormat="1" applyFont="1"/>
    <xf numFmtId="3" fontId="15" fillId="0" borderId="0" xfId="0" applyNumberFormat="1" applyFont="1" applyAlignment="1">
      <alignment wrapText="1"/>
    </xf>
    <xf numFmtId="0" fontId="2" fillId="0" borderId="0" xfId="0" applyFont="1" applyAlignment="1">
      <alignment wrapText="1"/>
    </xf>
    <xf numFmtId="0" fontId="43" fillId="0" borderId="0" xfId="0" applyFont="1"/>
    <xf numFmtId="0" fontId="43" fillId="0" borderId="0" xfId="0" applyFont="1" applyAlignment="1">
      <alignment horizontal="center"/>
    </xf>
    <xf numFmtId="1" fontId="4" fillId="0" borderId="21" xfId="0" applyNumberFormat="1" applyFont="1" applyBorder="1"/>
    <xf numFmtId="0" fontId="2"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16" xfId="0" applyFont="1" applyBorder="1" applyAlignment="1">
      <alignment vertical="center"/>
    </xf>
    <xf numFmtId="1" fontId="2" fillId="0" borderId="9" xfId="0" applyNumberFormat="1" applyFont="1" applyBorder="1" applyAlignment="1">
      <alignment horizontal="center" vertical="center"/>
    </xf>
    <xf numFmtId="3" fontId="2" fillId="0" borderId="0" xfId="0" applyNumberFormat="1" applyFont="1" applyAlignment="1">
      <alignment horizontal="right" vertical="center"/>
    </xf>
    <xf numFmtId="1" fontId="2" fillId="0" borderId="0" xfId="0" applyNumberFormat="1" applyFont="1" applyAlignment="1">
      <alignment horizontal="right" vertical="center"/>
    </xf>
    <xf numFmtId="0" fontId="2" fillId="0" borderId="0" xfId="0" applyFont="1" applyAlignment="1">
      <alignment horizontal="right" vertical="center" wrapText="1"/>
    </xf>
    <xf numFmtId="3" fontId="2" fillId="0" borderId="16" xfId="0" applyNumberFormat="1" applyFont="1" applyBorder="1" applyAlignment="1">
      <alignment horizontal="right" vertical="center"/>
    </xf>
    <xf numFmtId="1" fontId="2" fillId="0" borderId="0" xfId="0" applyNumberFormat="1" applyFont="1" applyAlignment="1">
      <alignment vertical="center"/>
    </xf>
    <xf numFmtId="3" fontId="2" fillId="0" borderId="16" xfId="1" applyNumberFormat="1" applyBorder="1" applyAlignment="1">
      <alignment horizontal="right" vertical="center"/>
    </xf>
    <xf numFmtId="3" fontId="2" fillId="0" borderId="0" xfId="1" applyNumberFormat="1" applyAlignment="1">
      <alignment horizontal="right" vertical="center"/>
    </xf>
    <xf numFmtId="0" fontId="2" fillId="0" borderId="0" xfId="0" applyFont="1" applyAlignment="1">
      <alignment horizontal="left" vertical="center" wrapText="1"/>
    </xf>
    <xf numFmtId="3" fontId="2" fillId="0" borderId="0" xfId="0" applyNumberFormat="1" applyFont="1" applyAlignment="1">
      <alignment horizontal="left" wrapText="1"/>
    </xf>
    <xf numFmtId="0" fontId="29" fillId="0" borderId="20" xfId="0" applyFont="1" applyBorder="1"/>
    <xf numFmtId="166" fontId="29" fillId="0" borderId="20" xfId="0" applyNumberFormat="1" applyFont="1" applyBorder="1"/>
    <xf numFmtId="0" fontId="2" fillId="0" borderId="20" xfId="0" applyFont="1" applyBorder="1"/>
    <xf numFmtId="166" fontId="2" fillId="0" borderId="20" xfId="0" applyNumberFormat="1" applyFont="1" applyBorder="1"/>
    <xf numFmtId="3" fontId="2" fillId="0" borderId="20" xfId="0" applyNumberFormat="1" applyFont="1" applyBorder="1"/>
    <xf numFmtId="3" fontId="9" fillId="0" borderId="0" xfId="0" applyNumberFormat="1" applyFont="1" applyAlignment="1">
      <alignment horizontal="right" wrapText="1"/>
    </xf>
    <xf numFmtId="166" fontId="2" fillId="0" borderId="20" xfId="0" applyNumberFormat="1" applyFont="1" applyBorder="1" applyAlignment="1">
      <alignment horizontal="center"/>
    </xf>
    <xf numFmtId="166" fontId="2" fillId="0" borderId="20" xfId="0" quotePrefix="1" applyNumberFormat="1" applyFont="1" applyBorder="1" applyAlignment="1">
      <alignment horizontal="center"/>
    </xf>
    <xf numFmtId="169" fontId="2" fillId="0" borderId="20" xfId="0" applyNumberFormat="1" applyFont="1" applyBorder="1"/>
    <xf numFmtId="37" fontId="17" fillId="0" borderId="0" xfId="0" applyNumberFormat="1" applyFont="1" applyAlignment="1">
      <alignment horizontal="right" vertical="center"/>
    </xf>
    <xf numFmtId="37" fontId="17" fillId="0" borderId="1" xfId="0" applyNumberFormat="1" applyFont="1" applyBorder="1" applyAlignment="1">
      <alignment horizontal="right" vertical="center"/>
    </xf>
    <xf numFmtId="164" fontId="2" fillId="0" borderId="18" xfId="0" applyNumberFormat="1" applyFont="1" applyBorder="1"/>
    <xf numFmtId="0" fontId="2" fillId="0" borderId="0" xfId="1" quotePrefix="1" applyAlignment="1">
      <alignment horizontal="center" vertical="center" wrapText="1"/>
    </xf>
    <xf numFmtId="0" fontId="2" fillId="0" borderId="0" xfId="0" applyFont="1" applyAlignment="1">
      <alignment horizontal="left" wrapText="1"/>
    </xf>
    <xf numFmtId="3" fontId="3" fillId="0" borderId="20" xfId="1" applyNumberFormat="1" applyFont="1" applyBorder="1" applyAlignment="1">
      <alignment horizontal="center" vertical="center"/>
    </xf>
    <xf numFmtId="3" fontId="10" fillId="0" borderId="0" xfId="0" applyNumberFormat="1" applyFont="1" applyAlignment="1">
      <alignment horizontal="center" wrapText="1"/>
    </xf>
    <xf numFmtId="0" fontId="9" fillId="0" borderId="0" xfId="0" applyFont="1" applyAlignment="1">
      <alignment horizontal="center" wrapText="1"/>
    </xf>
    <xf numFmtId="0" fontId="37" fillId="0" borderId="0" xfId="0" applyFont="1" applyAlignment="1">
      <alignment horizontal="left" vertical="center" wrapText="1"/>
    </xf>
    <xf numFmtId="166" fontId="2" fillId="0" borderId="0" xfId="0" applyNumberFormat="1" applyFont="1" applyAlignment="1">
      <alignment horizontal="center" wrapText="1"/>
    </xf>
    <xf numFmtId="167" fontId="44" fillId="0" borderId="21" xfId="10" applyNumberFormat="1" applyFont="1" applyBorder="1" applyAlignment="1">
      <alignment horizontal="center"/>
    </xf>
    <xf numFmtId="1" fontId="49" fillId="0" borderId="0" xfId="0" applyNumberFormat="1" applyFont="1" applyAlignment="1">
      <alignment horizontal="center" vertical="center"/>
    </xf>
    <xf numFmtId="0" fontId="48" fillId="0" borderId="0" xfId="0" applyFont="1"/>
    <xf numFmtId="1" fontId="49" fillId="0" borderId="0" xfId="0" quotePrefix="1" applyNumberFormat="1" applyFont="1" applyAlignment="1">
      <alignment horizontal="center" vertical="center"/>
    </xf>
    <xf numFmtId="1" fontId="49" fillId="0" borderId="0" xfId="1" applyNumberFormat="1" applyFont="1" applyAlignment="1">
      <alignment horizontal="center" vertical="center"/>
    </xf>
    <xf numFmtId="0" fontId="49" fillId="0" borderId="0" xfId="0" applyFont="1"/>
    <xf numFmtId="167" fontId="36" fillId="0" borderId="22" xfId="7" applyNumberFormat="1" applyFont="1" applyBorder="1" applyAlignment="1">
      <alignment horizontal="center"/>
    </xf>
    <xf numFmtId="167" fontId="44" fillId="0" borderId="23" xfId="10" applyNumberFormat="1" applyFont="1" applyBorder="1" applyAlignment="1">
      <alignment horizontal="center"/>
    </xf>
    <xf numFmtId="0" fontId="2" fillId="0" borderId="0" xfId="0" applyFont="1" applyAlignment="1">
      <alignment horizontal="center"/>
    </xf>
    <xf numFmtId="3" fontId="2" fillId="0" borderId="0" xfId="0" applyNumberFormat="1" applyFont="1" applyAlignment="1">
      <alignment vertical="center" wrapText="1"/>
    </xf>
    <xf numFmtId="3" fontId="2" fillId="0" borderId="20" xfId="1" applyNumberFormat="1" applyBorder="1" applyAlignment="1">
      <alignment vertical="center" wrapText="1"/>
    </xf>
    <xf numFmtId="0" fontId="15" fillId="0" borderId="0" xfId="1" applyFont="1" applyAlignment="1">
      <alignment horizontal="left" vertical="top"/>
    </xf>
    <xf numFmtId="0" fontId="15" fillId="0" borderId="0" xfId="1" applyFont="1" applyAlignment="1">
      <alignment vertical="top"/>
    </xf>
    <xf numFmtId="169" fontId="2" fillId="0" borderId="0" xfId="0" applyNumberFormat="1" applyFont="1" applyAlignment="1">
      <alignment horizontal="right" vertical="center"/>
    </xf>
    <xf numFmtId="169" fontId="2" fillId="0" borderId="0" xfId="1" applyNumberFormat="1" applyAlignment="1">
      <alignment horizontal="right" vertical="center" wrapText="1"/>
    </xf>
    <xf numFmtId="169" fontId="2" fillId="0" borderId="9" xfId="1" applyNumberFormat="1" applyBorder="1" applyAlignment="1">
      <alignment horizontal="right" vertical="center" wrapText="1"/>
    </xf>
    <xf numFmtId="9" fontId="2" fillId="0" borderId="20" xfId="0" applyNumberFormat="1" applyFont="1" applyBorder="1" applyAlignment="1">
      <alignment horizontal="center"/>
    </xf>
    <xf numFmtId="3" fontId="4" fillId="0" borderId="20" xfId="0" applyNumberFormat="1" applyFont="1" applyBorder="1" applyAlignment="1">
      <alignment horizontal="center"/>
    </xf>
    <xf numFmtId="0" fontId="9" fillId="0" borderId="20" xfId="0" applyFont="1" applyBorder="1" applyAlignment="1">
      <alignment horizontal="center" vertical="center"/>
    </xf>
    <xf numFmtId="166" fontId="29" fillId="0" borderId="0" xfId="0" applyNumberFormat="1" applyFont="1"/>
    <xf numFmtId="0" fontId="2" fillId="0" borderId="9" xfId="0" applyFont="1" applyBorder="1"/>
    <xf numFmtId="164" fontId="2" fillId="0" borderId="9" xfId="0" applyNumberFormat="1" applyFont="1" applyBorder="1"/>
    <xf numFmtId="3" fontId="2" fillId="0" borderId="9" xfId="0" applyNumberFormat="1" applyFont="1" applyBorder="1"/>
    <xf numFmtId="166" fontId="2" fillId="0" borderId="9" xfId="0" applyNumberFormat="1" applyFont="1" applyBorder="1"/>
    <xf numFmtId="9" fontId="2" fillId="0" borderId="0" xfId="0" applyNumberFormat="1" applyFont="1" applyAlignment="1">
      <alignment horizontal="center"/>
    </xf>
    <xf numFmtId="3" fontId="4" fillId="0" borderId="0" xfId="0" applyNumberFormat="1" applyFont="1" applyAlignment="1">
      <alignment horizontal="left" wrapText="1"/>
    </xf>
    <xf numFmtId="166" fontId="29" fillId="0" borderId="13" xfId="0" applyNumberFormat="1" applyFont="1" applyBorder="1"/>
    <xf numFmtId="0" fontId="2" fillId="0" borderId="13" xfId="0" applyFont="1" applyBorder="1"/>
    <xf numFmtId="166" fontId="2" fillId="0" borderId="13" xfId="0" applyNumberFormat="1" applyFont="1" applyBorder="1"/>
    <xf numFmtId="0" fontId="15" fillId="0" borderId="0" xfId="0" applyFont="1" applyAlignment="1">
      <alignment horizontal="left" wrapText="1"/>
    </xf>
    <xf numFmtId="164" fontId="15" fillId="0" borderId="0" xfId="0" applyNumberFormat="1" applyFont="1" applyAlignment="1">
      <alignment horizontal="left" wrapText="1"/>
    </xf>
    <xf numFmtId="9" fontId="2" fillId="0" borderId="0" xfId="0" applyNumberFormat="1" applyFont="1"/>
    <xf numFmtId="0" fontId="2" fillId="0" borderId="1" xfId="0" applyFont="1" applyBorder="1"/>
    <xf numFmtId="9" fontId="2" fillId="0" borderId="1" xfId="0" applyNumberFormat="1" applyFont="1" applyBorder="1"/>
    <xf numFmtId="0" fontId="15" fillId="0" borderId="0" xfId="1" applyFont="1" applyAlignment="1">
      <alignment horizontal="left" vertical="top" wrapText="1"/>
    </xf>
    <xf numFmtId="0" fontId="16" fillId="0" borderId="0" xfId="1" applyFont="1" applyAlignment="1">
      <alignment wrapText="1"/>
    </xf>
    <xf numFmtId="0" fontId="2" fillId="0" borderId="0" xfId="1" applyAlignment="1">
      <alignment vertical="center" wrapText="1"/>
    </xf>
    <xf numFmtId="169" fontId="2" fillId="0" borderId="1" xfId="0" applyNumberFormat="1" applyFont="1" applyBorder="1"/>
    <xf numFmtId="0" fontId="2" fillId="0" borderId="0" xfId="0" applyFont="1" applyAlignment="1">
      <alignment horizontal="left" vertical="top"/>
    </xf>
    <xf numFmtId="3" fontId="5" fillId="0" borderId="0" xfId="0" applyNumberFormat="1" applyFont="1" applyAlignment="1">
      <alignment horizontal="left"/>
    </xf>
    <xf numFmtId="3" fontId="50" fillId="0" borderId="0" xfId="0" applyNumberFormat="1" applyFont="1" applyAlignment="1">
      <alignment horizontal="right" wrapText="1"/>
    </xf>
    <xf numFmtId="2" fontId="3" fillId="0" borderId="20" xfId="0" applyNumberFormat="1" applyFont="1" applyBorder="1" applyAlignment="1">
      <alignment horizontal="center" vertical="center"/>
    </xf>
    <xf numFmtId="0" fontId="64" fillId="0" borderId="0" xfId="0" applyFont="1"/>
    <xf numFmtId="166" fontId="2" fillId="0" borderId="3" xfId="0" applyNumberFormat="1" applyFont="1" applyBorder="1"/>
    <xf numFmtId="166" fontId="7" fillId="0" borderId="0" xfId="0" applyNumberFormat="1" applyFont="1" applyAlignment="1">
      <alignment horizontal="center" vertical="center"/>
    </xf>
    <xf numFmtId="164" fontId="64" fillId="0" borderId="0" xfId="0" applyNumberFormat="1" applyFont="1"/>
    <xf numFmtId="9" fontId="0" fillId="0" borderId="0" xfId="0" applyNumberFormat="1"/>
    <xf numFmtId="0" fontId="65" fillId="0" borderId="0" xfId="0" applyFont="1"/>
    <xf numFmtId="0" fontId="9" fillId="0" borderId="9" xfId="0" applyFont="1" applyBorder="1" applyAlignment="1">
      <alignment horizontal="left" wrapText="1"/>
    </xf>
    <xf numFmtId="0" fontId="66" fillId="0" borderId="0" xfId="0" applyFont="1"/>
    <xf numFmtId="167" fontId="2" fillId="0" borderId="0" xfId="7" applyNumberFormat="1" applyFont="1" applyAlignment="1">
      <alignment horizontal="center"/>
    </xf>
    <xf numFmtId="9" fontId="4" fillId="0" borderId="0" xfId="0" applyNumberFormat="1" applyFont="1"/>
    <xf numFmtId="167" fontId="4" fillId="0" borderId="20" xfId="7" applyNumberFormat="1" applyFont="1" applyBorder="1" applyAlignment="1">
      <alignment horizontal="right" vertical="center"/>
    </xf>
    <xf numFmtId="3" fontId="4" fillId="0" borderId="0" xfId="0" applyNumberFormat="1" applyFont="1" applyAlignment="1">
      <alignment horizontal="right" vertical="center"/>
    </xf>
    <xf numFmtId="167" fontId="4" fillId="0" borderId="9" xfId="7" applyNumberFormat="1" applyFont="1" applyBorder="1" applyAlignment="1">
      <alignment horizontal="right" vertical="center"/>
    </xf>
    <xf numFmtId="167" fontId="2" fillId="0" borderId="20" xfId="7" applyNumberFormat="1" applyFont="1" applyBorder="1" applyAlignment="1">
      <alignment horizontal="right" vertical="center"/>
    </xf>
    <xf numFmtId="167" fontId="2" fillId="0" borderId="0" xfId="7" applyNumberFormat="1" applyFont="1" applyBorder="1" applyAlignment="1">
      <alignment horizontal="right" vertical="center"/>
    </xf>
    <xf numFmtId="1" fontId="4" fillId="0" borderId="20" xfId="0" applyNumberFormat="1" applyFont="1" applyBorder="1" applyAlignment="1">
      <alignment horizontal="right"/>
    </xf>
    <xf numFmtId="164" fontId="4" fillId="0" borderId="0" xfId="4" applyNumberFormat="1" applyFont="1" applyAlignment="1">
      <alignment horizontal="right"/>
    </xf>
    <xf numFmtId="0" fontId="4" fillId="0" borderId="0" xfId="4" applyFont="1" applyAlignment="1">
      <alignment horizontal="right"/>
    </xf>
    <xf numFmtId="1" fontId="36" fillId="0" borderId="0" xfId="2" applyNumberFormat="1" applyFont="1" applyAlignment="1">
      <alignment horizontal="right" vertical="center"/>
    </xf>
    <xf numFmtId="167" fontId="4" fillId="0" borderId="20" xfId="4" applyNumberFormat="1" applyFont="1" applyBorder="1" applyAlignment="1">
      <alignment horizontal="right"/>
    </xf>
    <xf numFmtId="164" fontId="38" fillId="0" borderId="0" xfId="2" applyNumberFormat="1" applyFont="1" applyAlignment="1">
      <alignment horizontal="right"/>
    </xf>
    <xf numFmtId="167" fontId="38" fillId="0" borderId="9" xfId="7" applyNumberFormat="1" applyFont="1" applyBorder="1" applyAlignment="1">
      <alignment horizontal="right"/>
    </xf>
    <xf numFmtId="167" fontId="2" fillId="0" borderId="20" xfId="7" applyNumberFormat="1" applyFont="1" applyBorder="1" applyAlignment="1">
      <alignment horizontal="right"/>
    </xf>
    <xf numFmtId="164" fontId="36" fillId="0" borderId="0" xfId="2" applyNumberFormat="1" applyFont="1" applyAlignment="1">
      <alignment horizontal="right"/>
    </xf>
    <xf numFmtId="167" fontId="36" fillId="0" borderId="9" xfId="7" applyNumberFormat="1" applyFont="1" applyBorder="1" applyAlignment="1">
      <alignment horizontal="right"/>
    </xf>
    <xf numFmtId="1" fontId="8" fillId="0" borderId="0" xfId="0" applyNumberFormat="1" applyFont="1"/>
    <xf numFmtId="3" fontId="5" fillId="0" borderId="0" xfId="0" applyNumberFormat="1" applyFont="1" applyAlignment="1">
      <alignment vertical="top"/>
    </xf>
    <xf numFmtId="0" fontId="69" fillId="0" borderId="0" xfId="0" applyFont="1"/>
    <xf numFmtId="167" fontId="49" fillId="0" borderId="0" xfId="10" applyNumberFormat="1" applyFont="1"/>
    <xf numFmtId="37" fontId="17" fillId="0" borderId="10" xfId="0" applyNumberFormat="1" applyFont="1" applyBorder="1" applyAlignment="1">
      <alignment horizontal="right" vertical="center"/>
    </xf>
    <xf numFmtId="1" fontId="2" fillId="0" borderId="20" xfId="0" applyNumberFormat="1" applyFont="1" applyBorder="1" applyAlignment="1">
      <alignment horizontal="right" vertical="center"/>
    </xf>
    <xf numFmtId="1" fontId="2" fillId="0" borderId="20" xfId="0" applyNumberFormat="1" applyFont="1" applyBorder="1" applyAlignment="1">
      <alignment horizontal="right"/>
    </xf>
    <xf numFmtId="164" fontId="2" fillId="0" borderId="0" xfId="0" applyNumberFormat="1" applyFont="1" applyAlignment="1">
      <alignment horizontal="right"/>
    </xf>
    <xf numFmtId="167" fontId="2" fillId="0" borderId="0" xfId="7" applyNumberFormat="1" applyFont="1" applyBorder="1" applyAlignment="1">
      <alignment horizontal="right"/>
    </xf>
    <xf numFmtId="167" fontId="71" fillId="0" borderId="20" xfId="7" applyNumberFormat="1" applyFont="1" applyBorder="1" applyAlignment="1">
      <alignment horizontal="right" vertical="center"/>
    </xf>
    <xf numFmtId="3" fontId="71" fillId="0" borderId="0" xfId="0" applyNumberFormat="1" applyFont="1" applyAlignment="1">
      <alignment horizontal="right" vertical="center"/>
    </xf>
    <xf numFmtId="167" fontId="44" fillId="0" borderId="21" xfId="10" quotePrefix="1" applyNumberFormat="1" applyFont="1" applyBorder="1" applyAlignment="1">
      <alignment horizontal="center"/>
    </xf>
    <xf numFmtId="167" fontId="4" fillId="0" borderId="0" xfId="7" applyNumberFormat="1" applyFont="1" applyAlignment="1">
      <alignment horizontal="right" vertical="center"/>
    </xf>
    <xf numFmtId="167" fontId="38" fillId="0" borderId="0" xfId="7" applyNumberFormat="1" applyFont="1" applyBorder="1" applyAlignment="1">
      <alignment horizontal="right"/>
    </xf>
    <xf numFmtId="167" fontId="38" fillId="0" borderId="0" xfId="7" applyNumberFormat="1" applyFont="1" applyAlignment="1">
      <alignment horizontal="right"/>
    </xf>
    <xf numFmtId="167" fontId="36" fillId="0" borderId="0" xfId="7" applyNumberFormat="1" applyFont="1" applyAlignment="1">
      <alignment horizontal="right"/>
    </xf>
    <xf numFmtId="1" fontId="6" fillId="0" borderId="1" xfId="0" applyNumberFormat="1" applyFont="1" applyBorder="1"/>
    <xf numFmtId="164" fontId="2" fillId="0" borderId="20" xfId="0" quotePrefix="1" applyNumberFormat="1" applyFont="1" applyBorder="1"/>
    <xf numFmtId="3" fontId="2" fillId="0" borderId="9" xfId="0" applyNumberFormat="1" applyFont="1" applyBorder="1" applyAlignment="1">
      <alignment horizontal="center"/>
    </xf>
    <xf numFmtId="3" fontId="2" fillId="0" borderId="20" xfId="0" applyNumberFormat="1" applyFont="1" applyBorder="1" applyAlignment="1">
      <alignment horizontal="center"/>
    </xf>
    <xf numFmtId="166" fontId="2" fillId="0" borderId="0" xfId="0" applyNumberFormat="1" applyFont="1" applyAlignment="1">
      <alignment horizontal="center"/>
    </xf>
    <xf numFmtId="3" fontId="2" fillId="0" borderId="0" xfId="0" applyNumberFormat="1" applyFont="1" applyAlignment="1">
      <alignment horizontal="center"/>
    </xf>
    <xf numFmtId="1" fontId="4" fillId="0" borderId="1" xfId="0" applyNumberFormat="1" applyFont="1" applyBorder="1"/>
    <xf numFmtId="1" fontId="2" fillId="0" borderId="3" xfId="0" applyNumberFormat="1" applyFont="1" applyBorder="1"/>
    <xf numFmtId="164" fontId="2" fillId="0" borderId="1" xfId="0" applyNumberFormat="1" applyFont="1" applyBorder="1" applyAlignment="1">
      <alignment horizontal="center"/>
    </xf>
    <xf numFmtId="3" fontId="2" fillId="0" borderId="10" xfId="0" applyNumberFormat="1" applyFont="1" applyBorder="1" applyAlignment="1">
      <alignment horizontal="center"/>
    </xf>
    <xf numFmtId="166" fontId="2" fillId="0" borderId="1" xfId="0" applyNumberFormat="1" applyFont="1" applyBorder="1" applyAlignment="1">
      <alignment horizontal="center"/>
    </xf>
    <xf numFmtId="3" fontId="2" fillId="0" borderId="1" xfId="0" applyNumberFormat="1" applyFont="1" applyBorder="1" applyAlignment="1">
      <alignment horizontal="center"/>
    </xf>
    <xf numFmtId="3" fontId="2" fillId="0" borderId="3" xfId="0" applyNumberFormat="1" applyFont="1" applyBorder="1" applyAlignment="1">
      <alignment horizontal="center"/>
    </xf>
    <xf numFmtId="1" fontId="4" fillId="0" borderId="0" xfId="0" applyNumberFormat="1" applyFont="1"/>
    <xf numFmtId="165" fontId="21" fillId="0" borderId="0" xfId="0" quotePrefix="1" applyNumberFormat="1" applyFont="1" applyAlignment="1">
      <alignment horizontal="center"/>
    </xf>
    <xf numFmtId="165" fontId="2" fillId="0" borderId="0" xfId="0" quotePrefix="1" applyNumberFormat="1" applyFont="1" applyAlignment="1">
      <alignment horizontal="center"/>
    </xf>
    <xf numFmtId="167" fontId="2" fillId="0" borderId="9" xfId="7" applyNumberFormat="1" applyFont="1" applyBorder="1" applyAlignment="1">
      <alignment horizontal="right" vertical="center"/>
    </xf>
    <xf numFmtId="164" fontId="2" fillId="0" borderId="0" xfId="0" applyNumberFormat="1" applyFont="1" applyAlignment="1">
      <alignment horizontal="right" vertical="center"/>
    </xf>
    <xf numFmtId="167" fontId="2" fillId="0" borderId="0" xfId="7" applyNumberFormat="1" applyFont="1" applyAlignment="1">
      <alignment horizontal="right" vertical="center"/>
    </xf>
    <xf numFmtId="167" fontId="2" fillId="0" borderId="9" xfId="7" applyNumberFormat="1" applyFont="1" applyBorder="1" applyAlignment="1">
      <alignment horizontal="right"/>
    </xf>
    <xf numFmtId="167" fontId="36" fillId="0" borderId="20" xfId="7" applyNumberFormat="1" applyFont="1" applyBorder="1" applyAlignment="1">
      <alignment horizontal="right"/>
    </xf>
    <xf numFmtId="165" fontId="2" fillId="0" borderId="20" xfId="0" quotePrefix="1" applyNumberFormat="1" applyFont="1" applyBorder="1" applyAlignment="1">
      <alignment horizontal="center"/>
    </xf>
    <xf numFmtId="3" fontId="2" fillId="0" borderId="20" xfId="1" applyNumberFormat="1" applyBorder="1" applyAlignment="1">
      <alignment horizontal="right" vertical="center"/>
    </xf>
    <xf numFmtId="3" fontId="2" fillId="0" borderId="20" xfId="0" applyNumberFormat="1" applyFont="1" applyBorder="1" applyAlignment="1">
      <alignment vertical="center" wrapText="1"/>
    </xf>
    <xf numFmtId="0" fontId="2" fillId="0" borderId="0" xfId="0" quotePrefix="1" applyFont="1" applyAlignment="1">
      <alignment horizontal="right"/>
    </xf>
    <xf numFmtId="166" fontId="4" fillId="0" borderId="1" xfId="0" applyNumberFormat="1" applyFont="1" applyBorder="1" applyAlignment="1">
      <alignment horizontal="center"/>
    </xf>
    <xf numFmtId="1" fontId="44" fillId="0" borderId="21" xfId="2" applyNumberFormat="1" applyFont="1" applyBorder="1" applyAlignment="1">
      <alignment horizontal="center"/>
    </xf>
    <xf numFmtId="9" fontId="72" fillId="0" borderId="0" xfId="11" applyFont="1"/>
    <xf numFmtId="0" fontId="42" fillId="0" borderId="0" xfId="0" applyFont="1"/>
    <xf numFmtId="0" fontId="73" fillId="0" borderId="0" xfId="0" applyFont="1"/>
    <xf numFmtId="0" fontId="2" fillId="0" borderId="0" xfId="0" applyFont="1" applyAlignment="1">
      <alignment horizontal="left" vertical="center" wrapText="1"/>
    </xf>
    <xf numFmtId="1" fontId="10" fillId="0" borderId="0" xfId="0" applyNumberFormat="1" applyFont="1" applyAlignment="1">
      <alignment horizontal="left" wrapText="1"/>
    </xf>
    <xf numFmtId="1" fontId="8" fillId="0" borderId="1" xfId="0" applyNumberFormat="1" applyFont="1" applyBorder="1" applyAlignment="1">
      <alignment horizontal="left" vertical="center" wrapText="1"/>
    </xf>
    <xf numFmtId="0" fontId="5" fillId="0" borderId="0" xfId="0" applyFont="1" applyAlignment="1">
      <alignment horizontal="left" wrapText="1"/>
    </xf>
    <xf numFmtId="0" fontId="2" fillId="0" borderId="0" xfId="0" applyFont="1" applyAlignment="1">
      <alignment wrapText="1"/>
    </xf>
    <xf numFmtId="0" fontId="9" fillId="0" borderId="0" xfId="0" applyFont="1" applyAlignment="1">
      <alignment horizontal="left" wrapText="1"/>
    </xf>
    <xf numFmtId="0" fontId="17" fillId="0" borderId="0" xfId="0" applyFont="1" applyAlignment="1">
      <alignment horizontal="left" vertical="center" wrapText="1"/>
    </xf>
    <xf numFmtId="1" fontId="5" fillId="0" borderId="0" xfId="0" applyNumberFormat="1" applyFont="1" applyAlignment="1">
      <alignment horizontal="left" wrapText="1"/>
    </xf>
    <xf numFmtId="1" fontId="8" fillId="0" borderId="0" xfId="0" applyNumberFormat="1" applyFont="1" applyAlignment="1">
      <alignment horizontal="left" vertical="center" wrapText="1"/>
    </xf>
    <xf numFmtId="3" fontId="29" fillId="0" borderId="0" xfId="0" quotePrefix="1" applyNumberFormat="1" applyFont="1" applyAlignment="1">
      <alignment horizontal="center" wrapText="1"/>
    </xf>
    <xf numFmtId="3" fontId="6" fillId="0" borderId="0" xfId="0" applyNumberFormat="1" applyFont="1" applyAlignment="1">
      <alignment horizontal="left" wrapText="1"/>
    </xf>
    <xf numFmtId="0" fontId="25" fillId="0" borderId="0" xfId="0" applyFont="1" applyAlignment="1">
      <alignment wrapText="1"/>
    </xf>
    <xf numFmtId="3" fontId="2" fillId="0" borderId="0" xfId="0" applyNumberFormat="1" applyFont="1" applyAlignment="1">
      <alignment horizontal="left" wrapText="1"/>
    </xf>
    <xf numFmtId="3" fontId="4" fillId="0" borderId="0" xfId="0" applyNumberFormat="1" applyFont="1" applyAlignment="1">
      <alignment horizontal="left" wrapText="1"/>
    </xf>
    <xf numFmtId="3" fontId="4" fillId="0" borderId="5" xfId="0" applyNumberFormat="1" applyFont="1" applyBorder="1" applyAlignment="1">
      <alignment horizontal="center"/>
    </xf>
    <xf numFmtId="3" fontId="4" fillId="0" borderId="4" xfId="0" applyNumberFormat="1" applyFont="1" applyBorder="1" applyAlignment="1">
      <alignment horizontal="center"/>
    </xf>
    <xf numFmtId="3" fontId="4" fillId="0" borderId="11" xfId="0" applyNumberFormat="1" applyFont="1" applyBorder="1" applyAlignment="1">
      <alignment horizontal="center"/>
    </xf>
    <xf numFmtId="0" fontId="15" fillId="0" borderId="0" xfId="0" applyFont="1" applyAlignment="1">
      <alignment horizontal="left" wrapText="1"/>
    </xf>
    <xf numFmtId="164" fontId="15" fillId="0" borderId="0" xfId="0" applyNumberFormat="1" applyFont="1" applyAlignment="1">
      <alignment horizontal="left" wrapText="1"/>
    </xf>
    <xf numFmtId="0" fontId="2" fillId="0" borderId="0" xfId="0" applyFont="1" applyAlignment="1">
      <alignment horizontal="left" wrapText="1"/>
    </xf>
    <xf numFmtId="0" fontId="16" fillId="0" borderId="0" xfId="0" applyFont="1" applyAlignment="1">
      <alignment horizontal="left" wrapText="1"/>
    </xf>
    <xf numFmtId="0" fontId="19"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5" fillId="0" borderId="0" xfId="0" applyFont="1" applyAlignment="1">
      <alignment vertical="center" wrapText="1"/>
    </xf>
    <xf numFmtId="166" fontId="4" fillId="0" borderId="0" xfId="0" applyNumberFormat="1" applyFont="1" applyAlignment="1">
      <alignment horizontal="center" vertical="center" wrapText="1"/>
    </xf>
    <xf numFmtId="166" fontId="4" fillId="0" borderId="1" xfId="0" applyNumberFormat="1" applyFont="1" applyBorder="1" applyAlignment="1">
      <alignment horizontal="center" vertical="center" wrapText="1"/>
    </xf>
    <xf numFmtId="0" fontId="15" fillId="0" borderId="0" xfId="0" applyFont="1" applyAlignment="1">
      <alignment vertical="center" wrapText="1"/>
    </xf>
    <xf numFmtId="0" fontId="4" fillId="0" borderId="0" xfId="0" applyFont="1" applyAlignment="1">
      <alignment horizontal="center" vertical="center"/>
    </xf>
    <xf numFmtId="0" fontId="16" fillId="0" borderId="0" xfId="1" applyFont="1" applyAlignment="1">
      <alignment horizontal="left" vertical="top" wrapText="1"/>
    </xf>
    <xf numFmtId="0" fontId="19" fillId="0" borderId="0" xfId="1" applyFont="1" applyAlignment="1">
      <alignment horizontal="left" vertical="center" wrapText="1"/>
    </xf>
    <xf numFmtId="0" fontId="15" fillId="0" borderId="0" xfId="1" applyFont="1" applyAlignment="1">
      <alignment horizontal="left" vertical="top" wrapText="1"/>
    </xf>
    <xf numFmtId="0" fontId="16" fillId="0" borderId="0" xfId="1" applyFont="1" applyAlignment="1">
      <alignment vertical="top" wrapText="1"/>
    </xf>
    <xf numFmtId="0" fontId="16" fillId="0" borderId="0" xfId="1" applyFont="1" applyAlignment="1">
      <alignment wrapText="1"/>
    </xf>
    <xf numFmtId="0" fontId="4" fillId="0" borderId="16" xfId="0" applyFont="1" applyBorder="1" applyAlignment="1">
      <alignment horizontal="center" vertical="center"/>
    </xf>
    <xf numFmtId="0" fontId="15" fillId="0" borderId="0" xfId="1" applyFont="1" applyAlignment="1">
      <alignment horizontal="left" vertical="center" wrapText="1"/>
    </xf>
    <xf numFmtId="0" fontId="16" fillId="0" borderId="0" xfId="1" applyFont="1" applyAlignment="1">
      <alignment vertical="center" wrapText="1"/>
    </xf>
    <xf numFmtId="0" fontId="2" fillId="0" borderId="0" xfId="1" applyAlignment="1">
      <alignment vertical="center" wrapText="1"/>
    </xf>
    <xf numFmtId="0" fontId="4" fillId="0" borderId="12" xfId="1" applyFont="1" applyBorder="1" applyAlignment="1">
      <alignment horizontal="center" vertical="center"/>
    </xf>
    <xf numFmtId="0" fontId="4" fillId="0" borderId="7" xfId="1" applyFont="1" applyBorder="1" applyAlignment="1">
      <alignment horizontal="center" vertical="center"/>
    </xf>
    <xf numFmtId="0" fontId="15" fillId="0" borderId="0" xfId="1" applyFont="1" applyAlignment="1">
      <alignment vertical="center" wrapText="1"/>
    </xf>
    <xf numFmtId="0" fontId="3" fillId="0" borderId="0" xfId="0" applyFont="1" applyAlignment="1">
      <alignment horizontal="center" vertical="center"/>
    </xf>
    <xf numFmtId="0" fontId="16"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165" fontId="4" fillId="0" borderId="5" xfId="0" applyNumberFormat="1" applyFont="1" applyBorder="1" applyAlignment="1">
      <alignment horizontal="center"/>
    </xf>
    <xf numFmtId="165" fontId="4" fillId="0" borderId="4" xfId="0" applyNumberFormat="1" applyFont="1" applyBorder="1" applyAlignment="1">
      <alignment horizontal="center"/>
    </xf>
    <xf numFmtId="165" fontId="4" fillId="0" borderId="11" xfId="0" applyNumberFormat="1" applyFont="1" applyBorder="1" applyAlignment="1">
      <alignment horizontal="center"/>
    </xf>
    <xf numFmtId="0" fontId="37" fillId="0" borderId="0" xfId="0" quotePrefix="1" applyFont="1" applyAlignment="1">
      <alignment horizontal="left" vertical="center" wrapText="1"/>
    </xf>
    <xf numFmtId="0" fontId="37" fillId="0" borderId="0" xfId="0" applyFont="1" applyAlignment="1">
      <alignment horizontal="left" vertical="center" wrapText="1"/>
    </xf>
    <xf numFmtId="165" fontId="4" fillId="0" borderId="5" xfId="0" applyNumberFormat="1" applyFont="1" applyBorder="1" applyAlignment="1">
      <alignment horizontal="center" vertical="top" wrapText="1"/>
    </xf>
    <xf numFmtId="165" fontId="4" fillId="0" borderId="4" xfId="0" applyNumberFormat="1" applyFont="1" applyBorder="1" applyAlignment="1">
      <alignment horizontal="center" vertical="top" wrapText="1"/>
    </xf>
    <xf numFmtId="165" fontId="4" fillId="0" borderId="11" xfId="0" applyNumberFormat="1" applyFont="1" applyBorder="1" applyAlignment="1">
      <alignment horizontal="center" vertical="top" wrapText="1"/>
    </xf>
    <xf numFmtId="1" fontId="2" fillId="0" borderId="0" xfId="0" applyNumberFormat="1" applyFont="1" applyAlignment="1">
      <alignment horizontal="left" wrapText="1"/>
    </xf>
    <xf numFmtId="3" fontId="15" fillId="0" borderId="0" xfId="0" applyNumberFormat="1" applyFont="1" applyAlignment="1">
      <alignment horizontal="left" wrapText="1"/>
    </xf>
    <xf numFmtId="3" fontId="15" fillId="0" borderId="0" xfId="0" applyNumberFormat="1" applyFont="1" applyAlignment="1">
      <alignment horizontal="left" vertical="top" wrapText="1"/>
    </xf>
  </cellXfs>
  <cellStyles count="55">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00000000-0005-0000-0000-00000C000000}"/>
    <cellStyle name="60% - Accent2 2" xfId="50" xr:uid="{00000000-0005-0000-0000-00000D000000}"/>
    <cellStyle name="60% - Accent3 2" xfId="51" xr:uid="{00000000-0005-0000-0000-00000E000000}"/>
    <cellStyle name="60% - Accent4 2" xfId="52" xr:uid="{00000000-0005-0000-0000-00000F000000}"/>
    <cellStyle name="60% - Accent5 2" xfId="53" xr:uid="{00000000-0005-0000-0000-000010000000}"/>
    <cellStyle name="60% - Accent6 2" xfId="54" xr:uid="{00000000-0005-0000-0000-000011000000}"/>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heck Cell" xfId="23" builtinId="23" customBuiltin="1"/>
    <cellStyle name="Comma" xfId="10" builtinId="3"/>
    <cellStyle name="Comma 2" xfId="7" xr:uid="{00000000-0005-0000-0000-00001C000000}"/>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19" builtinId="20" customBuiltin="1"/>
    <cellStyle name="Linked Cell" xfId="22" builtinId="24" customBuiltin="1"/>
    <cellStyle name="Neutral 2" xfId="46" xr:uid="{00000000-0005-0000-0000-000025000000}"/>
    <cellStyle name="Normal" xfId="0" builtinId="0"/>
    <cellStyle name="Normal 2" xfId="2" xr:uid="{00000000-0005-0000-0000-000027000000}"/>
    <cellStyle name="Normal 2 2" xfId="5" xr:uid="{00000000-0005-0000-0000-000028000000}"/>
    <cellStyle name="Normal 2 2 2" xfId="48" xr:uid="{00000000-0005-0000-0000-000029000000}"/>
    <cellStyle name="Normal 3" xfId="3" xr:uid="{00000000-0005-0000-0000-00002A000000}"/>
    <cellStyle name="Normal 3 2" xfId="6" xr:uid="{00000000-0005-0000-0000-00002B000000}"/>
    <cellStyle name="Normal 3 3" xfId="8" xr:uid="{00000000-0005-0000-0000-00002C000000}"/>
    <cellStyle name="Normal 3 4" xfId="47" xr:uid="{00000000-0005-0000-0000-00002D000000}"/>
    <cellStyle name="Normal 4" xfId="1" xr:uid="{00000000-0005-0000-0000-00002E000000}"/>
    <cellStyle name="Normal 5" xfId="9" xr:uid="{00000000-0005-0000-0000-00002F000000}"/>
    <cellStyle name="Normal_Sheet1" xfId="4" xr:uid="{00000000-0005-0000-0000-000030000000}"/>
    <cellStyle name="Note" xfId="25" builtinId="10" customBuiltin="1"/>
    <cellStyle name="Output" xfId="20" builtinId="21" customBuiltin="1"/>
    <cellStyle name="Percent" xfId="11" builtinId="5"/>
    <cellStyle name="Title" xfId="12" builtinId="15" customBuiltin="1"/>
    <cellStyle name="Total" xfId="27" builtinId="25" customBuiltin="1"/>
    <cellStyle name="Warning Text" xfId="24" builtinId="11" customBuiltin="1"/>
  </cellStyles>
  <dxfs count="0"/>
  <tableStyles count="0" defaultTableStyle="TableStyleMedium2" defaultPivotStyle="PivotStyleLight16"/>
  <colors>
    <mruColors>
      <color rgb="FF0066FF"/>
      <color rgb="FF0D9CA3"/>
      <color rgb="FF0000FF"/>
      <color rgb="FFFFFFFF"/>
      <color rgb="FFCCCC00"/>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Montana's Total Electricity Generation Capacity by Fuel, 1970-2022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'[1]Capacity 1970-2022'!$A$146</c:f>
              <c:strCache>
                <c:ptCount val="1"/>
                <c:pt idx="0">
                  <c:v>Hydro Capacity</c:v>
                </c:pt>
              </c:strCache>
            </c:strRef>
          </c:tx>
          <c:spPr>
            <a:solidFill>
              <a:schemeClr val="accent1"/>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1970-2022'!$B$146:$BB$146</c:f>
              <c:numCache>
                <c:formatCode>General</c:formatCode>
                <c:ptCount val="53"/>
                <c:pt idx="0">
                  <c:v>0.88306421044651651</c:v>
                </c:pt>
                <c:pt idx="1">
                  <c:v>0.88306421044651651</c:v>
                </c:pt>
                <c:pt idx="2">
                  <c:v>0.87533345857599087</c:v>
                </c:pt>
                <c:pt idx="3">
                  <c:v>0.87533345857599087</c:v>
                </c:pt>
                <c:pt idx="4">
                  <c:v>0.87533345857599087</c:v>
                </c:pt>
                <c:pt idx="5">
                  <c:v>0.78480714165403398</c:v>
                </c:pt>
                <c:pt idx="6">
                  <c:v>0.78480714165403398</c:v>
                </c:pt>
                <c:pt idx="7">
                  <c:v>0.71125019081056318</c:v>
                </c:pt>
                <c:pt idx="8">
                  <c:v>0.71125019081056318</c:v>
                </c:pt>
                <c:pt idx="9">
                  <c:v>0.70252095772269463</c:v>
                </c:pt>
                <c:pt idx="10">
                  <c:v>0.70252095772269463</c:v>
                </c:pt>
                <c:pt idx="11">
                  <c:v>0.70252095772269463</c:v>
                </c:pt>
                <c:pt idx="12">
                  <c:v>0.70252095772269463</c:v>
                </c:pt>
                <c:pt idx="13">
                  <c:v>0.70252095772269463</c:v>
                </c:pt>
                <c:pt idx="14">
                  <c:v>0.57436894927187876</c:v>
                </c:pt>
                <c:pt idx="15">
                  <c:v>0.58399410752267922</c:v>
                </c:pt>
                <c:pt idx="16">
                  <c:v>0.49338876036346468</c:v>
                </c:pt>
                <c:pt idx="17">
                  <c:v>0.49340891879684667</c:v>
                </c:pt>
                <c:pt idx="18">
                  <c:v>0.49348932211582003</c:v>
                </c:pt>
                <c:pt idx="19">
                  <c:v>0.49469231649424766</c:v>
                </c:pt>
                <c:pt idx="20">
                  <c:v>0.50567079160660144</c:v>
                </c:pt>
                <c:pt idx="21">
                  <c:v>0.50696071072756355</c:v>
                </c:pt>
                <c:pt idx="22">
                  <c:v>0.50696071072756355</c:v>
                </c:pt>
                <c:pt idx="23">
                  <c:v>0.50696071072756355</c:v>
                </c:pt>
                <c:pt idx="24">
                  <c:v>0.5122362876013129</c:v>
                </c:pt>
                <c:pt idx="25">
                  <c:v>0.50560139077258104</c:v>
                </c:pt>
                <c:pt idx="26">
                  <c:v>0.50564572113556816</c:v>
                </c:pt>
                <c:pt idx="27">
                  <c:v>0.50564572113556816</c:v>
                </c:pt>
                <c:pt idx="28">
                  <c:v>0.50564572113556816</c:v>
                </c:pt>
                <c:pt idx="29">
                  <c:v>0.50564572113556816</c:v>
                </c:pt>
                <c:pt idx="30">
                  <c:v>0.50564572113556816</c:v>
                </c:pt>
                <c:pt idx="31">
                  <c:v>0.50603941968690735</c:v>
                </c:pt>
                <c:pt idx="32">
                  <c:v>0.50603941968690735</c:v>
                </c:pt>
                <c:pt idx="33">
                  <c:v>0.50174389636273042</c:v>
                </c:pt>
                <c:pt idx="34">
                  <c:v>0.50248050133565458</c:v>
                </c:pt>
                <c:pt idx="35">
                  <c:v>0.48927729925981772</c:v>
                </c:pt>
                <c:pt idx="36">
                  <c:v>0.47322773135950902</c:v>
                </c:pt>
                <c:pt idx="37">
                  <c:v>0.47130289189700864</c:v>
                </c:pt>
                <c:pt idx="38">
                  <c:v>0.47130289189700864</c:v>
                </c:pt>
                <c:pt idx="39">
                  <c:v>0.47542960064300754</c:v>
                </c:pt>
                <c:pt idx="40">
                  <c:v>0.44935493239491875</c:v>
                </c:pt>
                <c:pt idx="41">
                  <c:v>0.43920222020442651</c:v>
                </c:pt>
                <c:pt idx="42">
                  <c:v>0.42273479290693655</c:v>
                </c:pt>
                <c:pt idx="43">
                  <c:v>0.42839149257703729</c:v>
                </c:pt>
                <c:pt idx="44">
                  <c:v>0.4270515199528494</c:v>
                </c:pt>
                <c:pt idx="45">
                  <c:v>0.42579403909273839</c:v>
                </c:pt>
                <c:pt idx="46">
                  <c:v>0.43544497624387551</c:v>
                </c:pt>
                <c:pt idx="47">
                  <c:v>0.43481141978067878</c:v>
                </c:pt>
                <c:pt idx="48">
                  <c:v>0.42689562272247428</c:v>
                </c:pt>
                <c:pt idx="49">
                  <c:v>0.42689562272247428</c:v>
                </c:pt>
                <c:pt idx="50">
                  <c:v>0.46719522304359878</c:v>
                </c:pt>
                <c:pt idx="51">
                  <c:v>0.47300016117112786</c:v>
                </c:pt>
                <c:pt idx="52">
                  <c:v>0.45393533512818957</c:v>
                </c:pt>
              </c:numCache>
            </c:numRef>
          </c:val>
          <c:extLst>
            <c:ext xmlns:c16="http://schemas.microsoft.com/office/drawing/2014/chart" uri="{C3380CC4-5D6E-409C-BE32-E72D297353CC}">
              <c16:uniqueId val="{00000000-66D3-4B0E-BB22-52BEB4C98C36}"/>
            </c:ext>
          </c:extLst>
        </c:ser>
        <c:ser>
          <c:idx val="1"/>
          <c:order val="1"/>
          <c:tx>
            <c:strRef>
              <c:f>'[1]Capacity 1970-2022'!$A$147</c:f>
              <c:strCache>
                <c:ptCount val="1"/>
                <c:pt idx="0">
                  <c:v>Coal Capacity</c:v>
                </c:pt>
              </c:strCache>
            </c:strRef>
          </c:tx>
          <c:spPr>
            <a:solidFill>
              <a:schemeClr val="accent2">
                <a:lumMod val="75000"/>
              </a:schemeClr>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1970-2022'!$B$147:$BB$147</c:f>
              <c:numCache>
                <c:formatCode>General</c:formatCode>
                <c:ptCount val="53"/>
                <c:pt idx="0">
                  <c:v>8.4527329239633089E-2</c:v>
                </c:pt>
                <c:pt idx="1">
                  <c:v>8.4527329239633089E-2</c:v>
                </c:pt>
                <c:pt idx="2">
                  <c:v>8.3787337967311665E-2</c:v>
                </c:pt>
                <c:pt idx="3">
                  <c:v>8.3787337967311665E-2</c:v>
                </c:pt>
                <c:pt idx="4">
                  <c:v>8.3787337967311665E-2</c:v>
                </c:pt>
                <c:pt idx="5">
                  <c:v>0.17854135085059794</c:v>
                </c:pt>
                <c:pt idx="6">
                  <c:v>0.17854135085059794</c:v>
                </c:pt>
                <c:pt idx="7">
                  <c:v>0.25553350633491068</c:v>
                </c:pt>
                <c:pt idx="8">
                  <c:v>0.25553350633491068</c:v>
                </c:pt>
                <c:pt idx="9">
                  <c:v>0.25239732223629457</c:v>
                </c:pt>
                <c:pt idx="10">
                  <c:v>0.25239732223629457</c:v>
                </c:pt>
                <c:pt idx="11">
                  <c:v>0.25239732223629457</c:v>
                </c:pt>
                <c:pt idx="12">
                  <c:v>0.25239732223629457</c:v>
                </c:pt>
                <c:pt idx="13">
                  <c:v>0.25239732223629457</c:v>
                </c:pt>
                <c:pt idx="14">
                  <c:v>0.38877507500622482</c:v>
                </c:pt>
                <c:pt idx="15">
                  <c:v>0.39508659586674788</c:v>
                </c:pt>
                <c:pt idx="16">
                  <c:v>0.49041915280461762</c:v>
                </c:pt>
                <c:pt idx="17">
                  <c:v>0.4903996386662654</c:v>
                </c:pt>
                <c:pt idx="18">
                  <c:v>0.49032180516300183</c:v>
                </c:pt>
                <c:pt idx="19">
                  <c:v>0.489157260364666</c:v>
                </c:pt>
                <c:pt idx="20">
                  <c:v>0.47875738033406356</c:v>
                </c:pt>
                <c:pt idx="21">
                  <c:v>0.47997864584800104</c:v>
                </c:pt>
                <c:pt idx="22">
                  <c:v>0.47997864584800104</c:v>
                </c:pt>
                <c:pt idx="23">
                  <c:v>0.47997864584800104</c:v>
                </c:pt>
                <c:pt idx="24">
                  <c:v>0.47484281935501327</c:v>
                </c:pt>
                <c:pt idx="25">
                  <c:v>0.4686922728346995</c:v>
                </c:pt>
                <c:pt idx="26">
                  <c:v>0.46865024743617234</c:v>
                </c:pt>
                <c:pt idx="27">
                  <c:v>0.46865024743617234</c:v>
                </c:pt>
                <c:pt idx="28">
                  <c:v>0.46865024743617234</c:v>
                </c:pt>
                <c:pt idx="29">
                  <c:v>0.46865024743617234</c:v>
                </c:pt>
                <c:pt idx="30">
                  <c:v>0.46865024743617234</c:v>
                </c:pt>
                <c:pt idx="31">
                  <c:v>0.4682770193052776</c:v>
                </c:pt>
                <c:pt idx="32">
                  <c:v>0.4682770193052776</c:v>
                </c:pt>
                <c:pt idx="33">
                  <c:v>0.46430204269209907</c:v>
                </c:pt>
                <c:pt idx="34">
                  <c:v>0.46361563425457231</c:v>
                </c:pt>
                <c:pt idx="35">
                  <c:v>0.45143364731515984</c:v>
                </c:pt>
                <c:pt idx="36">
                  <c:v>0.45810400596424422</c:v>
                </c:pt>
                <c:pt idx="37">
                  <c:v>0.45624068179666788</c:v>
                </c:pt>
                <c:pt idx="38">
                  <c:v>0.45624068179666788</c:v>
                </c:pt>
                <c:pt idx="39">
                  <c:v>0.45242638560507836</c:v>
                </c:pt>
                <c:pt idx="40">
                  <c:v>0.42761331570917926</c:v>
                </c:pt>
                <c:pt idx="41">
                  <c:v>0.41586701962362493</c:v>
                </c:pt>
                <c:pt idx="42">
                  <c:v>0.39943845204933764</c:v>
                </c:pt>
                <c:pt idx="43">
                  <c:v>0.39304455911938402</c:v>
                </c:pt>
                <c:pt idx="44">
                  <c:v>0.3918151487355836</c:v>
                </c:pt>
                <c:pt idx="45">
                  <c:v>0.39066142365273893</c:v>
                </c:pt>
                <c:pt idx="46">
                  <c:v>0.37150767486254438</c:v>
                </c:pt>
                <c:pt idx="47">
                  <c:v>0.37096714482688603</c:v>
                </c:pt>
                <c:pt idx="48">
                  <c:v>0.36421364089363523</c:v>
                </c:pt>
                <c:pt idx="49">
                  <c:v>0.36421364089363523</c:v>
                </c:pt>
                <c:pt idx="50">
                  <c:v>0.29104426307547565</c:v>
                </c:pt>
                <c:pt idx="51">
                  <c:v>0.28536564409040077</c:v>
                </c:pt>
                <c:pt idx="52">
                  <c:v>0.27386364724172269</c:v>
                </c:pt>
              </c:numCache>
            </c:numRef>
          </c:val>
          <c:extLst>
            <c:ext xmlns:c16="http://schemas.microsoft.com/office/drawing/2014/chart" uri="{C3380CC4-5D6E-409C-BE32-E72D297353CC}">
              <c16:uniqueId val="{00000001-66D3-4B0E-BB22-52BEB4C98C36}"/>
            </c:ext>
          </c:extLst>
        </c:ser>
        <c:ser>
          <c:idx val="2"/>
          <c:order val="2"/>
          <c:tx>
            <c:strRef>
              <c:f>'[1]Capacity 1970-2022'!$A$148</c:f>
              <c:strCache>
                <c:ptCount val="1"/>
                <c:pt idx="0">
                  <c:v>Natural Gas Capacity</c:v>
                </c:pt>
              </c:strCache>
            </c:strRef>
          </c:tx>
          <c:spPr>
            <a:solidFill>
              <a:schemeClr val="accent6">
                <a:lumMod val="75000"/>
              </a:schemeClr>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1970-2022'!$B$148:$BB$148</c:f>
              <c:numCache>
                <c:formatCode>General</c:formatCode>
                <c:ptCount val="53"/>
                <c:pt idx="0">
                  <c:v>2.7670381320597379E-2</c:v>
                </c:pt>
                <c:pt idx="1">
                  <c:v>2.7670381320597379E-2</c:v>
                </c:pt>
                <c:pt idx="2">
                  <c:v>3.6182603794852525E-2</c:v>
                </c:pt>
                <c:pt idx="3">
                  <c:v>3.6182603794852525E-2</c:v>
                </c:pt>
                <c:pt idx="4">
                  <c:v>3.6182603794852525E-2</c:v>
                </c:pt>
                <c:pt idx="5">
                  <c:v>3.2440626579080339E-2</c:v>
                </c:pt>
                <c:pt idx="6">
                  <c:v>3.2440626579080339E-2</c:v>
                </c:pt>
                <c:pt idx="7">
                  <c:v>2.9400091589070369E-2</c:v>
                </c:pt>
                <c:pt idx="8">
                  <c:v>2.9400091589070369E-2</c:v>
                </c:pt>
                <c:pt idx="9">
                  <c:v>4.1312345455642004E-2</c:v>
                </c:pt>
                <c:pt idx="10">
                  <c:v>4.1312345455642004E-2</c:v>
                </c:pt>
                <c:pt idx="11">
                  <c:v>4.1312345455642004E-2</c:v>
                </c:pt>
                <c:pt idx="12">
                  <c:v>4.1312345455642004E-2</c:v>
                </c:pt>
                <c:pt idx="13">
                  <c:v>4.1312345455642004E-2</c:v>
                </c:pt>
                <c:pt idx="14">
                  <c:v>3.37743724006676E-2</c:v>
                </c:pt>
                <c:pt idx="15">
                  <c:v>1.778766538144521E-2</c:v>
                </c:pt>
                <c:pt idx="16">
                  <c:v>1.3546321009708902E-2</c:v>
                </c:pt>
                <c:pt idx="17">
                  <c:v>1.3545781991644792E-2</c:v>
                </c:pt>
                <c:pt idx="18">
                  <c:v>1.3543632080462718E-2</c:v>
                </c:pt>
                <c:pt idx="19">
                  <c:v>1.3511465111497032E-2</c:v>
                </c:pt>
                <c:pt idx="20">
                  <c:v>1.3027411709770438E-2</c:v>
                </c:pt>
                <c:pt idx="21">
                  <c:v>1.3060643424435404E-2</c:v>
                </c:pt>
                <c:pt idx="22">
                  <c:v>1.3060643424435404E-2</c:v>
                </c:pt>
                <c:pt idx="23">
                  <c:v>1.3060643424435404E-2</c:v>
                </c:pt>
                <c:pt idx="24">
                  <c:v>1.2920893043673829E-2</c:v>
                </c:pt>
                <c:pt idx="25">
                  <c:v>1.2753531233597265E-2</c:v>
                </c:pt>
                <c:pt idx="26">
                  <c:v>1.2752387685338023E-2</c:v>
                </c:pt>
                <c:pt idx="27">
                  <c:v>1.2752387685338023E-2</c:v>
                </c:pt>
                <c:pt idx="28">
                  <c:v>1.2752387685338023E-2</c:v>
                </c:pt>
                <c:pt idx="29">
                  <c:v>1.2752387685338023E-2</c:v>
                </c:pt>
                <c:pt idx="30">
                  <c:v>1.2752387685338023E-2</c:v>
                </c:pt>
                <c:pt idx="31">
                  <c:v>1.2742231817830683E-2</c:v>
                </c:pt>
                <c:pt idx="32">
                  <c:v>1.2742231817830683E-2</c:v>
                </c:pt>
                <c:pt idx="33">
                  <c:v>2.1122584425193283E-2</c:v>
                </c:pt>
                <c:pt idx="34">
                  <c:v>2.1091357510730969E-2</c:v>
                </c:pt>
                <c:pt idx="35">
                  <c:v>2.0537159975647153E-2</c:v>
                </c:pt>
                <c:pt idx="36">
                  <c:v>2.951677146667538E-2</c:v>
                </c:pt>
                <c:pt idx="37">
                  <c:v>2.939671289284362E-2</c:v>
                </c:pt>
                <c:pt idx="38">
                  <c:v>2.939671289284362E-2</c:v>
                </c:pt>
                <c:pt idx="39">
                  <c:v>2.9150948377520552E-2</c:v>
                </c:pt>
                <c:pt idx="40">
                  <c:v>4.3321039399965483E-2</c:v>
                </c:pt>
                <c:pt idx="41">
                  <c:v>6.7409655893929568E-2</c:v>
                </c:pt>
                <c:pt idx="42">
                  <c:v>6.4746679426078965E-2</c:v>
                </c:pt>
                <c:pt idx="43">
                  <c:v>6.3710266097075668E-2</c:v>
                </c:pt>
                <c:pt idx="44">
                  <c:v>6.3510985733368497E-2</c:v>
                </c:pt>
                <c:pt idx="45">
                  <c:v>6.6268538291136089E-2</c:v>
                </c:pt>
                <c:pt idx="46">
                  <c:v>6.7770563776293674E-2</c:v>
                </c:pt>
                <c:pt idx="47">
                  <c:v>6.7671960092619735E-2</c:v>
                </c:pt>
                <c:pt idx="48">
                  <c:v>6.6439983474125469E-2</c:v>
                </c:pt>
                <c:pt idx="49">
                  <c:v>6.6439983474125469E-2</c:v>
                </c:pt>
                <c:pt idx="50">
                  <c:v>7.2488325414050161E-2</c:v>
                </c:pt>
                <c:pt idx="51">
                  <c:v>7.3253240090906821E-2</c:v>
                </c:pt>
                <c:pt idx="52">
                  <c:v>7.0300682366704559E-2</c:v>
                </c:pt>
              </c:numCache>
            </c:numRef>
          </c:val>
          <c:extLst>
            <c:ext xmlns:c16="http://schemas.microsoft.com/office/drawing/2014/chart" uri="{C3380CC4-5D6E-409C-BE32-E72D297353CC}">
              <c16:uniqueId val="{00000003-66D3-4B0E-BB22-52BEB4C98C36}"/>
            </c:ext>
          </c:extLst>
        </c:ser>
        <c:ser>
          <c:idx val="4"/>
          <c:order val="3"/>
          <c:tx>
            <c:strRef>
              <c:f>'[1]Capacity 1970-2022'!$A$150</c:f>
              <c:strCache>
                <c:ptCount val="1"/>
                <c:pt idx="0">
                  <c:v>Wind Capacity</c:v>
                </c:pt>
              </c:strCache>
            </c:strRef>
          </c:tx>
          <c:spPr>
            <a:solidFill>
              <a:srgbClr val="00B050"/>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1970-2022'!$B$150:$BB$150</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2.6276048604356034E-2</c:v>
                </c:pt>
                <c:pt idx="36">
                  <c:v>2.7084886521936719E-2</c:v>
                </c:pt>
                <c:pt idx="37">
                  <c:v>3.1042189274895875E-2</c:v>
                </c:pt>
                <c:pt idx="38">
                  <c:v>3.1042189274895875E-2</c:v>
                </c:pt>
                <c:pt idx="39">
                  <c:v>3.0782668129469816E-2</c:v>
                </c:pt>
                <c:pt idx="40">
                  <c:v>6.7216924732986447E-2</c:v>
                </c:pt>
                <c:pt idx="41">
                  <c:v>6.5370513803138186E-2</c:v>
                </c:pt>
                <c:pt idx="42">
                  <c:v>0.10140948665109618</c:v>
                </c:pt>
                <c:pt idx="43">
                  <c:v>0.10297171757939853</c:v>
                </c:pt>
                <c:pt idx="44">
                  <c:v>0.10577754673892524</c:v>
                </c:pt>
                <c:pt idx="45">
                  <c:v>0.10546607790146885</c:v>
                </c:pt>
                <c:pt idx="46">
                  <c:v>0.11190399828517485</c:v>
                </c:pt>
                <c:pt idx="47">
                  <c:v>0.11174118207362342</c:v>
                </c:pt>
                <c:pt idx="48">
                  <c:v>0.12791204654036725</c:v>
                </c:pt>
                <c:pt idx="49">
                  <c:v>0.12791204654036725</c:v>
                </c:pt>
                <c:pt idx="50">
                  <c:v>0.15340995576757538</c:v>
                </c:pt>
                <c:pt idx="51">
                  <c:v>0.1546262851035004</c:v>
                </c:pt>
                <c:pt idx="52">
                  <c:v>0.1887000638013121</c:v>
                </c:pt>
              </c:numCache>
            </c:numRef>
          </c:val>
          <c:extLst>
            <c:ext xmlns:c16="http://schemas.microsoft.com/office/drawing/2014/chart" uri="{C3380CC4-5D6E-409C-BE32-E72D297353CC}">
              <c16:uniqueId val="{00000002-66D3-4B0E-BB22-52BEB4C98C36}"/>
            </c:ext>
          </c:extLst>
        </c:ser>
        <c:ser>
          <c:idx val="3"/>
          <c:order val="4"/>
          <c:tx>
            <c:strRef>
              <c:f>'[1]Capacity 1970-2022'!$A$149</c:f>
              <c:strCache>
                <c:ptCount val="1"/>
                <c:pt idx="0">
                  <c:v>Pet Coke Capacity</c:v>
                </c:pt>
              </c:strCache>
            </c:strRef>
          </c:tx>
          <c:spPr>
            <a:solidFill>
              <a:srgbClr val="9C5BCD"/>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1970-2022'!$B$149:$BB$149</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1.2952805159122222E-2</c:v>
                </c:pt>
                <c:pt idx="26">
                  <c:v>1.295164374292143E-2</c:v>
                </c:pt>
                <c:pt idx="27">
                  <c:v>1.295164374292143E-2</c:v>
                </c:pt>
                <c:pt idx="28">
                  <c:v>1.295164374292143E-2</c:v>
                </c:pt>
                <c:pt idx="29">
                  <c:v>1.295164374292143E-2</c:v>
                </c:pt>
                <c:pt idx="30">
                  <c:v>1.295164374292143E-2</c:v>
                </c:pt>
                <c:pt idx="31">
                  <c:v>1.2941329189984288E-2</c:v>
                </c:pt>
                <c:pt idx="32">
                  <c:v>1.2941329189984288E-2</c:v>
                </c:pt>
                <c:pt idx="33">
                  <c:v>1.2831476519977228E-2</c:v>
                </c:pt>
                <c:pt idx="34">
                  <c:v>1.2812506899042177E-2</c:v>
                </c:pt>
                <c:pt idx="35">
                  <c:v>1.2475844845019299E-2</c:v>
                </c:pt>
                <c:pt idx="36">
                  <c:v>1.206660468763459E-2</c:v>
                </c:pt>
                <c:pt idx="37">
                  <c:v>1.201752413858387E-2</c:v>
                </c:pt>
                <c:pt idx="38">
                  <c:v>1.201752413858387E-2</c:v>
                </c:pt>
                <c:pt idx="39">
                  <c:v>1.1917054368168778E-2</c:v>
                </c:pt>
                <c:pt idx="40">
                  <c:v>1.1263470243991026E-2</c:v>
                </c:pt>
                <c:pt idx="41">
                  <c:v>1.0954069082763555E-2</c:v>
                </c:pt>
                <c:pt idx="42">
                  <c:v>1.0521335406737832E-2</c:v>
                </c:pt>
                <c:pt idx="43">
                  <c:v>1.0352918240774795E-2</c:v>
                </c:pt>
                <c:pt idx="44">
                  <c:v>1.0320535181672381E-2</c:v>
                </c:pt>
                <c:pt idx="45">
                  <c:v>1.0290145697381379E-2</c:v>
                </c:pt>
                <c:pt idx="46">
                  <c:v>1.0523379468368583E-2</c:v>
                </c:pt>
                <c:pt idx="47">
                  <c:v>1.0508068337363312E-2</c:v>
                </c:pt>
                <c:pt idx="48">
                  <c:v>1.0316767620205818E-2</c:v>
                </c:pt>
                <c:pt idx="49">
                  <c:v>1.0316767620205818E-2</c:v>
                </c:pt>
                <c:pt idx="50">
                  <c:v>1.1255951151250025E-2</c:v>
                </c:pt>
                <c:pt idx="51">
                  <c:v>9.0997813777524E-3</c:v>
                </c:pt>
                <c:pt idx="52">
                  <c:v>8.7330040207086405E-3</c:v>
                </c:pt>
              </c:numCache>
            </c:numRef>
          </c:val>
          <c:extLst>
            <c:ext xmlns:c16="http://schemas.microsoft.com/office/drawing/2014/chart" uri="{C3380CC4-5D6E-409C-BE32-E72D297353CC}">
              <c16:uniqueId val="{00000004-66D3-4B0E-BB22-52BEB4C98C36}"/>
            </c:ext>
          </c:extLst>
        </c:ser>
        <c:ser>
          <c:idx val="5"/>
          <c:order val="5"/>
          <c:tx>
            <c:strRef>
              <c:f>'[1]Capacity 1970-2022'!$A$151</c:f>
              <c:strCache>
                <c:ptCount val="1"/>
                <c:pt idx="0">
                  <c:v>Solar Capacity</c:v>
                </c:pt>
              </c:strCache>
            </c:strRef>
          </c:tx>
          <c:spPr>
            <a:solidFill>
              <a:srgbClr val="FFFF00"/>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1970-2022'!$B$151:$BB$151</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1.2951851653376719E-3</c:v>
                </c:pt>
                <c:pt idx="47">
                  <c:v>2.7482640266950202E-3</c:v>
                </c:pt>
                <c:pt idx="48">
                  <c:v>2.6982315314384446E-3</c:v>
                </c:pt>
                <c:pt idx="49">
                  <c:v>2.6982315314384446E-3</c:v>
                </c:pt>
                <c:pt idx="50">
                  <c:v>2.9438641472500065E-3</c:v>
                </c:pt>
                <c:pt idx="51">
                  <c:v>2.9749285273421308E-3</c:v>
                </c:pt>
                <c:pt idx="52">
                  <c:v>2.8550205452316708E-3</c:v>
                </c:pt>
              </c:numCache>
            </c:numRef>
          </c:val>
          <c:extLst>
            <c:ext xmlns:c16="http://schemas.microsoft.com/office/drawing/2014/chart" uri="{C3380CC4-5D6E-409C-BE32-E72D297353CC}">
              <c16:uniqueId val="{00000005-66D3-4B0E-BB22-52BEB4C98C36}"/>
            </c:ext>
          </c:extLst>
        </c:ser>
        <c:ser>
          <c:idx val="6"/>
          <c:order val="6"/>
          <c:tx>
            <c:strRef>
              <c:f>'[1]Capacity 1970-2022'!$A$152</c:f>
              <c:strCache>
                <c:ptCount val="1"/>
                <c:pt idx="0">
                  <c:v>Other Capacity</c:v>
                </c:pt>
              </c:strCache>
            </c:strRef>
          </c:tx>
          <c:spPr>
            <a:solidFill>
              <a:schemeClr val="accent1">
                <a:lumMod val="60000"/>
              </a:schemeClr>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1970-2022'!$B$152:$BB$152</c:f>
              <c:numCache>
                <c:formatCode>General</c:formatCode>
                <c:ptCount val="53"/>
                <c:pt idx="0">
                  <c:v>4.7380789932529761E-3</c:v>
                </c:pt>
                <c:pt idx="1">
                  <c:v>4.7380789932529761E-3</c:v>
                </c:pt>
                <c:pt idx="2">
                  <c:v>4.6965996618448247E-3</c:v>
                </c:pt>
                <c:pt idx="3">
                  <c:v>4.6965996618448247E-3</c:v>
                </c:pt>
                <c:pt idx="4">
                  <c:v>4.6965996618448247E-3</c:v>
                </c:pt>
                <c:pt idx="5">
                  <c:v>4.2108809162876874E-3</c:v>
                </c:pt>
                <c:pt idx="6">
                  <c:v>4.2108809162876874E-3</c:v>
                </c:pt>
                <c:pt idx="7">
                  <c:v>3.8162112654556556E-3</c:v>
                </c:pt>
                <c:pt idx="8">
                  <c:v>3.8162112654556556E-3</c:v>
                </c:pt>
                <c:pt idx="9">
                  <c:v>3.7693745853687958E-3</c:v>
                </c:pt>
                <c:pt idx="10">
                  <c:v>3.7693745853687958E-3</c:v>
                </c:pt>
                <c:pt idx="11">
                  <c:v>3.7693745853687958E-3</c:v>
                </c:pt>
                <c:pt idx="12">
                  <c:v>3.7693745853687958E-3</c:v>
                </c:pt>
                <c:pt idx="13">
                  <c:v>3.7693745853687958E-3</c:v>
                </c:pt>
                <c:pt idx="14">
                  <c:v>3.0816033212287953E-3</c:v>
                </c:pt>
                <c:pt idx="15">
                  <c:v>3.1316312291276779E-3</c:v>
                </c:pt>
                <c:pt idx="16">
                  <c:v>2.6457658222087703E-3</c:v>
                </c:pt>
                <c:pt idx="17">
                  <c:v>2.6456605452431234E-3</c:v>
                </c:pt>
                <c:pt idx="18">
                  <c:v>2.6452406407153749E-3</c:v>
                </c:pt>
                <c:pt idx="19">
                  <c:v>2.638958029589264E-3</c:v>
                </c:pt>
                <c:pt idx="20">
                  <c:v>2.5444163495645386E-3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2.933428767549238E-4</c:v>
                </c:pt>
                <c:pt idx="40">
                  <c:v>1.2303175189590197E-3</c:v>
                </c:pt>
                <c:pt idx="41">
                  <c:v>1.1965213921172498E-3</c:v>
                </c:pt>
                <c:pt idx="42">
                  <c:v>1.1492535598129016E-3</c:v>
                </c:pt>
                <c:pt idx="43">
                  <c:v>1.5290463863298158E-3</c:v>
                </c:pt>
                <c:pt idx="44">
                  <c:v>1.5242636576008439E-3</c:v>
                </c:pt>
                <c:pt idx="45">
                  <c:v>1.5197753645363268E-3</c:v>
                </c:pt>
                <c:pt idx="46">
                  <c:v>1.5542221984052062E-3</c:v>
                </c:pt>
                <c:pt idx="47">
                  <c:v>1.5519608621336583E-3</c:v>
                </c:pt>
                <c:pt idx="48">
                  <c:v>1.5237072177534746E-3</c:v>
                </c:pt>
                <c:pt idx="49">
                  <c:v>1.5237072177534746E-3</c:v>
                </c:pt>
                <c:pt idx="50">
                  <c:v>1.6624174008000037E-3</c:v>
                </c:pt>
                <c:pt idx="51">
                  <c:v>1.6799596389696738E-3</c:v>
                </c:pt>
                <c:pt idx="52">
                  <c:v>1.6122468961308257E-3</c:v>
                </c:pt>
              </c:numCache>
            </c:numRef>
          </c:val>
          <c:extLst>
            <c:ext xmlns:c16="http://schemas.microsoft.com/office/drawing/2014/chart" uri="{C3380CC4-5D6E-409C-BE32-E72D297353CC}">
              <c16:uniqueId val="{00000006-66D3-4B0E-BB22-52BEB4C98C36}"/>
            </c:ext>
          </c:extLst>
        </c:ser>
        <c:dLbls>
          <c:showLegendKey val="0"/>
          <c:showVal val="0"/>
          <c:showCatName val="0"/>
          <c:showSerName val="0"/>
          <c:showPercent val="0"/>
          <c:showBubbleSize val="0"/>
        </c:dLbls>
        <c:axId val="725571384"/>
        <c:axId val="725573024"/>
      </c:areaChart>
      <c:catAx>
        <c:axId val="72557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573024"/>
        <c:crosses val="autoZero"/>
        <c:auto val="1"/>
        <c:lblAlgn val="ctr"/>
        <c:lblOffset val="100"/>
        <c:noMultiLvlLbl val="0"/>
      </c:catAx>
      <c:valAx>
        <c:axId val="72557302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57138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Energy Sales in Montana (aMW), 2020; (Co-op totals for end use sectors are estimates)</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Co-ops</c:v>
          </c:tx>
          <c:spPr>
            <a:solidFill>
              <a:schemeClr val="accent1"/>
            </a:solidFill>
            <a:ln>
              <a:noFill/>
            </a:ln>
            <a:effectLst/>
          </c:spPr>
          <c:invertIfNegative val="0"/>
          <c:cat>
            <c:strRef>
              <c:f>'Table E8'!$P$2:$S$2</c:f>
              <c:strCache>
                <c:ptCount val="4"/>
                <c:pt idx="0">
                  <c:v>Residential</c:v>
                </c:pt>
                <c:pt idx="1">
                  <c:v>Commercial</c:v>
                </c:pt>
                <c:pt idx="2">
                  <c:v>Industrial</c:v>
                </c:pt>
                <c:pt idx="3">
                  <c:v>Total</c:v>
                </c:pt>
              </c:strCache>
            </c:strRef>
          </c:cat>
          <c:val>
            <c:numRef>
              <c:f>('Table E8'!$C$6,'Table E8'!$F$6,'Table E8'!$I$6,'Table E8'!$L$6)</c:f>
              <c:numCache>
                <c:formatCode>#,##0</c:formatCode>
                <c:ptCount val="4"/>
                <c:pt idx="0">
                  <c:v>265.49554794520549</c:v>
                </c:pt>
                <c:pt idx="1">
                  <c:v>61.911872146118725</c:v>
                </c:pt>
                <c:pt idx="2">
                  <c:v>255.47785388127855</c:v>
                </c:pt>
                <c:pt idx="3">
                  <c:v>582.8852739726027</c:v>
                </c:pt>
              </c:numCache>
            </c:numRef>
          </c:val>
          <c:extLst>
            <c:ext xmlns:c16="http://schemas.microsoft.com/office/drawing/2014/chart" uri="{C3380CC4-5D6E-409C-BE32-E72D297353CC}">
              <c16:uniqueId val="{00000000-A63C-4DDD-A7C3-61AC05E81022}"/>
            </c:ext>
          </c:extLst>
        </c:ser>
        <c:ser>
          <c:idx val="1"/>
          <c:order val="1"/>
          <c:tx>
            <c:v>Federal</c:v>
          </c:tx>
          <c:spPr>
            <a:solidFill>
              <a:schemeClr val="accent2"/>
            </a:solidFill>
            <a:ln>
              <a:noFill/>
            </a:ln>
            <a:effectLst/>
          </c:spPr>
          <c:invertIfNegative val="0"/>
          <c:cat>
            <c:strRef>
              <c:f>'Table E8'!$P$2:$S$2</c:f>
              <c:strCache>
                <c:ptCount val="4"/>
                <c:pt idx="0">
                  <c:v>Residential</c:v>
                </c:pt>
                <c:pt idx="1">
                  <c:v>Commercial</c:v>
                </c:pt>
                <c:pt idx="2">
                  <c:v>Industrial</c:v>
                </c:pt>
                <c:pt idx="3">
                  <c:v>Total</c:v>
                </c:pt>
              </c:strCache>
            </c:strRef>
          </c:cat>
          <c:val>
            <c:numRef>
              <c:f>('Table E8'!$C$8,'Table E8'!$F$8,'Table E8'!$I$8,'Table E8'!$L$8)</c:f>
              <c:numCache>
                <c:formatCode>#,##0</c:formatCode>
                <c:ptCount val="4"/>
                <c:pt idx="0">
                  <c:v>26.873744292237443</c:v>
                </c:pt>
                <c:pt idx="1">
                  <c:v>24.899086757990869</c:v>
                </c:pt>
                <c:pt idx="2">
                  <c:v>5.686415525114155</c:v>
                </c:pt>
                <c:pt idx="3">
                  <c:v>57.459246575342469</c:v>
                </c:pt>
              </c:numCache>
            </c:numRef>
          </c:val>
          <c:extLst>
            <c:ext xmlns:c16="http://schemas.microsoft.com/office/drawing/2014/chart" uri="{C3380CC4-5D6E-409C-BE32-E72D297353CC}">
              <c16:uniqueId val="{00000001-A63C-4DDD-A7C3-61AC05E81022}"/>
            </c:ext>
          </c:extLst>
        </c:ser>
        <c:ser>
          <c:idx val="2"/>
          <c:order val="2"/>
          <c:tx>
            <c:v>IOUs</c:v>
          </c:tx>
          <c:spPr>
            <a:solidFill>
              <a:schemeClr val="accent3"/>
            </a:solidFill>
            <a:ln>
              <a:noFill/>
            </a:ln>
            <a:effectLst/>
          </c:spPr>
          <c:invertIfNegative val="0"/>
          <c:cat>
            <c:strRef>
              <c:f>'Table E8'!$P$2:$S$2</c:f>
              <c:strCache>
                <c:ptCount val="4"/>
                <c:pt idx="0">
                  <c:v>Residential</c:v>
                </c:pt>
                <c:pt idx="1">
                  <c:v>Commercial</c:v>
                </c:pt>
                <c:pt idx="2">
                  <c:v>Industrial</c:v>
                </c:pt>
                <c:pt idx="3">
                  <c:v>Total</c:v>
                </c:pt>
              </c:strCache>
            </c:strRef>
          </c:cat>
          <c:val>
            <c:numRef>
              <c:f>('Table E8'!$C$10,'Table E8'!$F$10,'Table E8'!$I$10,'Table E8'!$L$10)</c:f>
              <c:numCache>
                <c:formatCode>#,##0</c:formatCode>
                <c:ptCount val="4"/>
                <c:pt idx="0">
                  <c:v>321.78595890410958</c:v>
                </c:pt>
                <c:pt idx="1">
                  <c:v>364.52716894977169</c:v>
                </c:pt>
                <c:pt idx="2">
                  <c:v>93.644292237442926</c:v>
                </c:pt>
                <c:pt idx="3">
                  <c:v>779.95742009132425</c:v>
                </c:pt>
              </c:numCache>
            </c:numRef>
          </c:val>
          <c:extLst>
            <c:ext xmlns:c16="http://schemas.microsoft.com/office/drawing/2014/chart" uri="{C3380CC4-5D6E-409C-BE32-E72D297353CC}">
              <c16:uniqueId val="{00000002-A63C-4DDD-A7C3-61AC05E81022}"/>
            </c:ext>
          </c:extLst>
        </c:ser>
        <c:ser>
          <c:idx val="3"/>
          <c:order val="3"/>
          <c:tx>
            <c:v>Marketers</c:v>
          </c:tx>
          <c:spPr>
            <a:solidFill>
              <a:schemeClr val="accent4"/>
            </a:solidFill>
            <a:ln>
              <a:noFill/>
            </a:ln>
            <a:effectLst/>
          </c:spPr>
          <c:invertIfNegative val="0"/>
          <c:cat>
            <c:strRef>
              <c:f>'Table E8'!$P$2:$S$2</c:f>
              <c:strCache>
                <c:ptCount val="4"/>
                <c:pt idx="0">
                  <c:v>Residential</c:v>
                </c:pt>
                <c:pt idx="1">
                  <c:v>Commercial</c:v>
                </c:pt>
                <c:pt idx="2">
                  <c:v>Industrial</c:v>
                </c:pt>
                <c:pt idx="3">
                  <c:v>Total</c:v>
                </c:pt>
              </c:strCache>
            </c:strRef>
          </c:cat>
          <c:val>
            <c:numRef>
              <c:f>('Table E8'!$C$14,'Table E8'!$F$14,'Table E8'!$I$14,'Table E8'!$L$14)</c:f>
              <c:numCache>
                <c:formatCode>0.0</c:formatCode>
                <c:ptCount val="4"/>
                <c:pt idx="0">
                  <c:v>0</c:v>
                </c:pt>
                <c:pt idx="1">
                  <c:v>85.419863013698631</c:v>
                </c:pt>
                <c:pt idx="2">
                  <c:v>159.1183789954338</c:v>
                </c:pt>
                <c:pt idx="3">
                  <c:v>244.53824200913243</c:v>
                </c:pt>
              </c:numCache>
            </c:numRef>
          </c:val>
          <c:extLst>
            <c:ext xmlns:c16="http://schemas.microsoft.com/office/drawing/2014/chart" uri="{C3380CC4-5D6E-409C-BE32-E72D297353CC}">
              <c16:uniqueId val="{00000003-A63C-4DDD-A7C3-61AC05E81022}"/>
            </c:ext>
          </c:extLst>
        </c:ser>
        <c:dLbls>
          <c:showLegendKey val="0"/>
          <c:showVal val="0"/>
          <c:showCatName val="0"/>
          <c:showSerName val="0"/>
          <c:showPercent val="0"/>
          <c:showBubbleSize val="0"/>
        </c:dLbls>
        <c:gapWidth val="219"/>
        <c:overlap val="-27"/>
        <c:axId val="420742072"/>
        <c:axId val="420741416"/>
      </c:barChart>
      <c:catAx>
        <c:axId val="4207420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Type of Energy Sale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1416"/>
        <c:crosses val="autoZero"/>
        <c:auto val="1"/>
        <c:lblAlgn val="ctr"/>
        <c:lblOffset val="100"/>
        <c:noMultiLvlLbl val="0"/>
      </c:catAx>
      <c:valAx>
        <c:axId val="420741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Power Sold (Average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2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Montana Generation vs. </a:t>
            </a:r>
            <a:r>
              <a:rPr lang="en-US" sz="1400" b="0" i="0" u="none" strike="noStrike" baseline="0">
                <a:effectLst/>
              </a:rPr>
              <a:t>Montana Sales</a:t>
            </a:r>
            <a:r>
              <a:rPr lang="en-US"/>
              <a:t>, 1960-2020 (GWh)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Montana Sales</c:v>
          </c:tx>
          <c:spPr>
            <a:ln w="28575" cap="rnd">
              <a:solidFill>
                <a:schemeClr val="accent1"/>
              </a:solidFill>
              <a:round/>
            </a:ln>
            <a:effectLst/>
          </c:spPr>
          <c:marker>
            <c:symbol val="none"/>
          </c:marker>
          <c:cat>
            <c:numRef>
              <c:f>'Table E9'!$B$7:$B$67</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E9'!$C$7:$C$67</c:f>
              <c:numCache>
                <c:formatCode>#,##0</c:formatCode>
                <c:ptCount val="61"/>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pt idx="57">
                  <c:v>14710</c:v>
                </c:pt>
                <c:pt idx="58">
                  <c:v>14839</c:v>
                </c:pt>
                <c:pt idx="59">
                  <c:v>15321</c:v>
                </c:pt>
                <c:pt idx="60">
                  <c:v>14584</c:v>
                </c:pt>
              </c:numCache>
            </c:numRef>
          </c:val>
          <c:smooth val="0"/>
          <c:extLst>
            <c:ext xmlns:c16="http://schemas.microsoft.com/office/drawing/2014/chart" uri="{C3380CC4-5D6E-409C-BE32-E72D297353CC}">
              <c16:uniqueId val="{00000000-B80A-427E-8CE3-051192BA46BB}"/>
            </c:ext>
          </c:extLst>
        </c:ser>
        <c:ser>
          <c:idx val="1"/>
          <c:order val="1"/>
          <c:tx>
            <c:v>Total Montana Generation</c:v>
          </c:tx>
          <c:spPr>
            <a:ln w="28575" cap="rnd">
              <a:solidFill>
                <a:schemeClr val="accent2"/>
              </a:solidFill>
              <a:round/>
            </a:ln>
            <a:effectLst/>
          </c:spPr>
          <c:marker>
            <c:symbol val="none"/>
          </c:marker>
          <c:cat>
            <c:numRef>
              <c:f>'Table E9'!$B$7:$B$67</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E9'!$D$7:$D$67</c:f>
              <c:numCache>
                <c:formatCode>#,##0</c:formatCode>
                <c:ptCount val="61"/>
                <c:pt idx="0">
                  <c:v>5992</c:v>
                </c:pt>
                <c:pt idx="1">
                  <c:v>6780</c:v>
                </c:pt>
                <c:pt idx="2">
                  <c:v>7051</c:v>
                </c:pt>
                <c:pt idx="3">
                  <c:v>6594</c:v>
                </c:pt>
                <c:pt idx="4">
                  <c:v>7329</c:v>
                </c:pt>
                <c:pt idx="5">
                  <c:v>8845</c:v>
                </c:pt>
                <c:pt idx="6">
                  <c:v>8573</c:v>
                </c:pt>
                <c:pt idx="7">
                  <c:v>9061</c:v>
                </c:pt>
                <c:pt idx="8">
                  <c:v>9421</c:v>
                </c:pt>
                <c:pt idx="9">
                  <c:v>10381</c:v>
                </c:pt>
                <c:pt idx="10">
                  <c:v>9953</c:v>
                </c:pt>
                <c:pt idx="11">
                  <c:v>10593</c:v>
                </c:pt>
                <c:pt idx="12">
                  <c:v>10639</c:v>
                </c:pt>
                <c:pt idx="13">
                  <c:v>9084</c:v>
                </c:pt>
                <c:pt idx="14">
                  <c:v>11040</c:v>
                </c:pt>
                <c:pt idx="15">
                  <c:v>11217</c:v>
                </c:pt>
                <c:pt idx="16">
                  <c:v>16054</c:v>
                </c:pt>
                <c:pt idx="17">
                  <c:v>13427</c:v>
                </c:pt>
                <c:pt idx="18">
                  <c:v>16698</c:v>
                </c:pt>
                <c:pt idx="19">
                  <c:v>15704</c:v>
                </c:pt>
                <c:pt idx="20">
                  <c:v>15479</c:v>
                </c:pt>
                <c:pt idx="21">
                  <c:v>16559</c:v>
                </c:pt>
                <c:pt idx="22">
                  <c:v>14816</c:v>
                </c:pt>
                <c:pt idx="23">
                  <c:v>15057.22976</c:v>
                </c:pt>
                <c:pt idx="24">
                  <c:v>18838.5288</c:v>
                </c:pt>
                <c:pt idx="25">
                  <c:v>18716.791689999998</c:v>
                </c:pt>
                <c:pt idx="26">
                  <c:v>22393.10356</c:v>
                </c:pt>
                <c:pt idx="27">
                  <c:v>20841.854391000001</c:v>
                </c:pt>
                <c:pt idx="28">
                  <c:v>24775.129354999997</c:v>
                </c:pt>
                <c:pt idx="29">
                  <c:v>25782.404576000001</c:v>
                </c:pt>
                <c:pt idx="30">
                  <c:v>26030</c:v>
                </c:pt>
                <c:pt idx="31">
                  <c:v>28553</c:v>
                </c:pt>
                <c:pt idx="32">
                  <c:v>25900</c:v>
                </c:pt>
                <c:pt idx="33">
                  <c:v>23873</c:v>
                </c:pt>
                <c:pt idx="34">
                  <c:v>25153</c:v>
                </c:pt>
                <c:pt idx="35">
                  <c:v>25961</c:v>
                </c:pt>
                <c:pt idx="36">
                  <c:v>26837</c:v>
                </c:pt>
                <c:pt idx="37">
                  <c:v>28587</c:v>
                </c:pt>
                <c:pt idx="38">
                  <c:v>28461</c:v>
                </c:pt>
                <c:pt idx="39">
                  <c:v>31419</c:v>
                </c:pt>
                <c:pt idx="40">
                  <c:v>26452</c:v>
                </c:pt>
                <c:pt idx="41">
                  <c:v>24232</c:v>
                </c:pt>
                <c:pt idx="42">
                  <c:v>25474</c:v>
                </c:pt>
                <c:pt idx="43">
                  <c:v>26269</c:v>
                </c:pt>
                <c:pt idx="44">
                  <c:v>26789</c:v>
                </c:pt>
                <c:pt idx="45">
                  <c:v>27939</c:v>
                </c:pt>
                <c:pt idx="46">
                  <c:v>28244</c:v>
                </c:pt>
                <c:pt idx="47">
                  <c:v>28931</c:v>
                </c:pt>
                <c:pt idx="48">
                  <c:v>29637</c:v>
                </c:pt>
                <c:pt idx="49">
                  <c:v>26713</c:v>
                </c:pt>
                <c:pt idx="50">
                  <c:v>29791</c:v>
                </c:pt>
                <c:pt idx="51">
                  <c:v>30129</c:v>
                </c:pt>
                <c:pt idx="52">
                  <c:v>27805</c:v>
                </c:pt>
                <c:pt idx="53">
                  <c:v>27687</c:v>
                </c:pt>
                <c:pt idx="54">
                  <c:v>30258</c:v>
                </c:pt>
                <c:pt idx="55">
                  <c:v>29302</c:v>
                </c:pt>
                <c:pt idx="56">
                  <c:v>27784</c:v>
                </c:pt>
                <c:pt idx="57">
                  <c:v>28221</c:v>
                </c:pt>
                <c:pt idx="58">
                  <c:v>28195</c:v>
                </c:pt>
                <c:pt idx="59">
                  <c:v>27797</c:v>
                </c:pt>
                <c:pt idx="60">
                  <c:v>23353</c:v>
                </c:pt>
              </c:numCache>
            </c:numRef>
          </c:val>
          <c:smooth val="0"/>
          <c:extLst>
            <c:ext xmlns:c16="http://schemas.microsoft.com/office/drawing/2014/chart" uri="{C3380CC4-5D6E-409C-BE32-E72D297353CC}">
              <c16:uniqueId val="{00000001-B80A-427E-8CE3-051192BA46BB}"/>
            </c:ext>
          </c:extLst>
        </c:ser>
        <c:dLbls>
          <c:showLegendKey val="0"/>
          <c:showVal val="0"/>
          <c:showCatName val="0"/>
          <c:showSerName val="0"/>
          <c:showPercent val="0"/>
          <c:showBubbleSize val="0"/>
        </c:dLbls>
        <c:smooth val="0"/>
        <c:axId val="633324728"/>
        <c:axId val="633319808"/>
      </c:lineChart>
      <c:catAx>
        <c:axId val="6333247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19808"/>
        <c:crosses val="autoZero"/>
        <c:auto val="1"/>
        <c:lblAlgn val="ctr"/>
        <c:lblOffset val="100"/>
        <c:noMultiLvlLbl val="0"/>
      </c:catAx>
      <c:valAx>
        <c:axId val="63331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24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Montana Generation Exported Out of State, 1960-2020 (GWh)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Percent Exported Out of State</c:v>
          </c:tx>
          <c:spPr>
            <a:ln w="28575" cap="rnd">
              <a:solidFill>
                <a:schemeClr val="accent1"/>
              </a:solidFill>
              <a:round/>
            </a:ln>
            <a:effectLst/>
          </c:spPr>
          <c:marker>
            <c:symbol val="none"/>
          </c:marker>
          <c:cat>
            <c:numRef>
              <c:f>'Table E9'!$B$7:$B$67</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E9'!$E$7:$E$67</c:f>
              <c:numCache>
                <c:formatCode>0%</c:formatCode>
                <c:ptCount val="61"/>
                <c:pt idx="0">
                  <c:v>0.23648197596795728</c:v>
                </c:pt>
                <c:pt idx="1">
                  <c:v>0.30722713864306783</c:v>
                </c:pt>
                <c:pt idx="2">
                  <c:v>0.29853921429584457</c:v>
                </c:pt>
                <c:pt idx="3">
                  <c:v>0.22641795571731876</c:v>
                </c:pt>
                <c:pt idx="4">
                  <c:v>0.24396234138354483</c:v>
                </c:pt>
                <c:pt idx="5">
                  <c:v>0.31260599208592427</c:v>
                </c:pt>
                <c:pt idx="6">
                  <c:v>0.1949142657179517</c:v>
                </c:pt>
                <c:pt idx="7">
                  <c:v>0.27027921862929039</c:v>
                </c:pt>
                <c:pt idx="8">
                  <c:v>0.21101793864770194</c:v>
                </c:pt>
                <c:pt idx="9">
                  <c:v>0.1541277333590213</c:v>
                </c:pt>
                <c:pt idx="10">
                  <c:v>0.12086807997588667</c:v>
                </c:pt>
                <c:pt idx="11">
                  <c:v>0.16076654394411405</c:v>
                </c:pt>
                <c:pt idx="12">
                  <c:v>0.17633236206410377</c:v>
                </c:pt>
                <c:pt idx="13">
                  <c:v>9.5442536327608976E-2</c:v>
                </c:pt>
                <c:pt idx="14">
                  <c:v>0.16929347826086957</c:v>
                </c:pt>
                <c:pt idx="15">
                  <c:v>0.23553534813229918</c:v>
                </c:pt>
                <c:pt idx="16">
                  <c:v>0.3826460695153856</c:v>
                </c:pt>
                <c:pt idx="17">
                  <c:v>0.25426379682728828</c:v>
                </c:pt>
                <c:pt idx="18">
                  <c:v>0.35405437776979282</c:v>
                </c:pt>
                <c:pt idx="19">
                  <c:v>0.29132705043301071</c:v>
                </c:pt>
                <c:pt idx="20">
                  <c:v>0.30066541766263971</c:v>
                </c:pt>
                <c:pt idx="21">
                  <c:v>0.33836584334802827</c:v>
                </c:pt>
                <c:pt idx="22">
                  <c:v>0.30642548596112312</c:v>
                </c:pt>
                <c:pt idx="23">
                  <c:v>0.34828649383643329</c:v>
                </c:pt>
                <c:pt idx="24">
                  <c:v>0.39135374520328786</c:v>
                </c:pt>
                <c:pt idx="25">
                  <c:v>0.36837465545357034</c:v>
                </c:pt>
                <c:pt idx="26">
                  <c:v>0.48229596808956121</c:v>
                </c:pt>
                <c:pt idx="27">
                  <c:v>0.40393979504220406</c:v>
                </c:pt>
                <c:pt idx="28">
                  <c:v>0.47762129454278279</c:v>
                </c:pt>
                <c:pt idx="29">
                  <c:v>0.49341420186393092</c:v>
                </c:pt>
                <c:pt idx="30">
                  <c:v>0.49579012677679596</c:v>
                </c:pt>
                <c:pt idx="31">
                  <c:v>0.53046615066718028</c:v>
                </c:pt>
                <c:pt idx="32">
                  <c:v>0.49434818532818536</c:v>
                </c:pt>
                <c:pt idx="33">
                  <c:v>0.45841632806936705</c:v>
                </c:pt>
                <c:pt idx="34">
                  <c:v>0.47584248399793266</c:v>
                </c:pt>
                <c:pt idx="35">
                  <c:v>0.48312765301798855</c:v>
                </c:pt>
                <c:pt idx="36">
                  <c:v>0.48505585572157839</c:v>
                </c:pt>
                <c:pt idx="37">
                  <c:v>0.51957830482387102</c:v>
                </c:pt>
                <c:pt idx="38">
                  <c:v>0.50301001370296194</c:v>
                </c:pt>
                <c:pt idx="39">
                  <c:v>0.5772749291829784</c:v>
                </c:pt>
                <c:pt idx="40">
                  <c:v>0.44881362467866326</c:v>
                </c:pt>
                <c:pt idx="41">
                  <c:v>0.52762223506107631</c:v>
                </c:pt>
                <c:pt idx="42">
                  <c:v>0.49629473188348899</c:v>
                </c:pt>
                <c:pt idx="43">
                  <c:v>0.51179489131676126</c:v>
                </c:pt>
                <c:pt idx="44">
                  <c:v>0.51633946769196315</c:v>
                </c:pt>
                <c:pt idx="45">
                  <c:v>0.51756190271663272</c:v>
                </c:pt>
                <c:pt idx="46">
                  <c:v>0.51087027333238921</c:v>
                </c:pt>
                <c:pt idx="47">
                  <c:v>0.46313694652794579</c:v>
                </c:pt>
                <c:pt idx="48">
                  <c:v>0.48286263791881773</c:v>
                </c:pt>
                <c:pt idx="49">
                  <c:v>0.46370085726050986</c:v>
                </c:pt>
                <c:pt idx="50">
                  <c:v>0.5494230472290289</c:v>
                </c:pt>
                <c:pt idx="51">
                  <c:v>0.54236781838096182</c:v>
                </c:pt>
                <c:pt idx="52">
                  <c:v>0.50142060780435171</c:v>
                </c:pt>
                <c:pt idx="53">
                  <c:v>0.49272221620254991</c:v>
                </c:pt>
                <c:pt idx="54">
                  <c:v>0.53394143697534535</c:v>
                </c:pt>
                <c:pt idx="55">
                  <c:v>0.51515254931403998</c:v>
                </c:pt>
                <c:pt idx="56">
                  <c:v>0.49247768499856032</c:v>
                </c:pt>
                <c:pt idx="57">
                  <c:v>0.47875695404131674</c:v>
                </c:pt>
                <c:pt idx="58">
                  <c:v>0.47370101081752086</c:v>
                </c:pt>
                <c:pt idx="59">
                  <c:v>0.44882541281433247</c:v>
                </c:pt>
                <c:pt idx="60">
                  <c:v>0.37549779471588235</c:v>
                </c:pt>
              </c:numCache>
            </c:numRef>
          </c:val>
          <c:smooth val="0"/>
          <c:extLst>
            <c:ext xmlns:c16="http://schemas.microsoft.com/office/drawing/2014/chart" uri="{C3380CC4-5D6E-409C-BE32-E72D297353CC}">
              <c16:uniqueId val="{00000003-BAD3-425A-837D-0C3AA5CCC6A3}"/>
            </c:ext>
          </c:extLst>
        </c:ser>
        <c:dLbls>
          <c:showLegendKey val="0"/>
          <c:showVal val="0"/>
          <c:showCatName val="0"/>
          <c:showSerName val="0"/>
          <c:showPercent val="0"/>
          <c:showBubbleSize val="0"/>
        </c:dLbls>
        <c:smooth val="0"/>
        <c:axId val="633324728"/>
        <c:axId val="633319808"/>
      </c:lineChart>
      <c:catAx>
        <c:axId val="6333247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19808"/>
        <c:crosses val="autoZero"/>
        <c:auto val="1"/>
        <c:lblAlgn val="ctr"/>
        <c:lblOffset val="100"/>
        <c:noMultiLvlLbl val="0"/>
      </c:catAx>
      <c:valAx>
        <c:axId val="63331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24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Wind Generation Total Production (GWh) and Percentage of Total Montana Electricity Generation (%)  2005-2020</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0"/>
          <c:order val="1"/>
          <c:tx>
            <c:v>Wind GWh</c:v>
          </c:tx>
          <c:marker>
            <c:symbol val="none"/>
          </c:marker>
          <c:dPt>
            <c:idx val="11"/>
            <c:bubble3D val="0"/>
            <c:extLst>
              <c:ext xmlns:c16="http://schemas.microsoft.com/office/drawing/2014/chart" uri="{C3380CC4-5D6E-409C-BE32-E72D297353CC}">
                <c16:uniqueId val="{00000000-D6A0-4391-AF19-893C433B8924}"/>
              </c:ext>
            </c:extLst>
          </c:dPt>
          <c:cat>
            <c:numRef>
              <c:f>'Table E5'!$A$51:$A$64</c:f>
              <c:numCache>
                <c:formatCode>0</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'Table E5'!$J$51:$J$66</c:f>
              <c:numCache>
                <c:formatCode>#,##0</c:formatCode>
                <c:ptCount val="16"/>
                <c:pt idx="0">
                  <c:v>0</c:v>
                </c:pt>
                <c:pt idx="1">
                  <c:v>435.97</c:v>
                </c:pt>
                <c:pt idx="2">
                  <c:v>495.77600000000001</c:v>
                </c:pt>
                <c:pt idx="3">
                  <c:v>593.13800000000003</c:v>
                </c:pt>
                <c:pt idx="4">
                  <c:v>820.92399999999998</c:v>
                </c:pt>
                <c:pt idx="5">
                  <c:v>930.23299999999995</c:v>
                </c:pt>
                <c:pt idx="6">
                  <c:v>1166</c:v>
                </c:pt>
                <c:pt idx="7">
                  <c:v>1262</c:v>
                </c:pt>
                <c:pt idx="8">
                  <c:v>1755</c:v>
                </c:pt>
                <c:pt idx="9">
                  <c:v>1974</c:v>
                </c:pt>
                <c:pt idx="10">
                  <c:v>1965</c:v>
                </c:pt>
                <c:pt idx="11">
                  <c:v>2140</c:v>
                </c:pt>
                <c:pt idx="12">
                  <c:v>2155</c:v>
                </c:pt>
                <c:pt idx="13">
                  <c:v>2153</c:v>
                </c:pt>
                <c:pt idx="14">
                  <c:v>2373</c:v>
                </c:pt>
                <c:pt idx="15">
                  <c:v>3059</c:v>
                </c:pt>
              </c:numCache>
            </c:numRef>
          </c:val>
          <c:smooth val="0"/>
          <c:extLst>
            <c:ext xmlns:c16="http://schemas.microsoft.com/office/drawing/2014/chart" uri="{C3380CC4-5D6E-409C-BE32-E72D297353CC}">
              <c16:uniqueId val="{00000001-D6A0-4391-AF19-893C433B8924}"/>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1"/>
          <c:order val="0"/>
          <c:tx>
            <c:v>Wind Percentage</c:v>
          </c:tx>
          <c:spPr>
            <a:ln>
              <a:solidFill>
                <a:srgbClr val="00B0F0"/>
              </a:solidFill>
              <a:prstDash val="sysDash"/>
            </a:ln>
          </c:spPr>
          <c:marker>
            <c:symbol val="none"/>
          </c:marker>
          <c:dPt>
            <c:idx val="9"/>
            <c:bubble3D val="0"/>
            <c:spPr>
              <a:ln>
                <a:solidFill>
                  <a:srgbClr val="00B0F0"/>
                </a:solidFill>
                <a:prstDash val="sysDash"/>
              </a:ln>
            </c:spPr>
            <c:extLst>
              <c:ext xmlns:c16="http://schemas.microsoft.com/office/drawing/2014/chart" uri="{C3380CC4-5D6E-409C-BE32-E72D297353CC}">
                <c16:uniqueId val="{00000003-D6A0-4391-AF19-893C433B8924}"/>
              </c:ext>
            </c:extLst>
          </c:dPt>
          <c:cat>
            <c:numRef>
              <c:f>'Table E5'!$A$51:$A$66</c:f>
              <c:numCache>
                <c:formatCode>0</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'Table E5'!$K$51:$K$66</c:f>
              <c:numCache>
                <c:formatCode>0.0%</c:formatCode>
                <c:ptCount val="16"/>
                <c:pt idx="0">
                  <c:v>0</c:v>
                </c:pt>
                <c:pt idx="1">
                  <c:v>1.5435844781192467E-2</c:v>
                </c:pt>
                <c:pt idx="2">
                  <c:v>1.7136497182952543E-2</c:v>
                </c:pt>
                <c:pt idx="3">
                  <c:v>2.0013429159496575E-2</c:v>
                </c:pt>
                <c:pt idx="4">
                  <c:v>3.0731254445401115E-2</c:v>
                </c:pt>
                <c:pt idx="5">
                  <c:v>3.1225302943842098E-2</c:v>
                </c:pt>
                <c:pt idx="6">
                  <c:v>3.8700255567725446E-2</c:v>
                </c:pt>
                <c:pt idx="7">
                  <c:v>4.5387520230174429E-2</c:v>
                </c:pt>
                <c:pt idx="8">
                  <c:v>6.3387149203597351E-2</c:v>
                </c:pt>
                <c:pt idx="9">
                  <c:v>6.5238945072377555E-2</c:v>
                </c:pt>
                <c:pt idx="10">
                  <c:v>6.7060268923622962E-2</c:v>
                </c:pt>
                <c:pt idx="11">
                  <c:v>7.7022746904693351E-2</c:v>
                </c:pt>
                <c:pt idx="12">
                  <c:v>7.6361574713865565E-2</c:v>
                </c:pt>
                <c:pt idx="13">
                  <c:v>7.6361056924986695E-2</c:v>
                </c:pt>
                <c:pt idx="14">
                  <c:v>8.5368924704104759E-2</c:v>
                </c:pt>
                <c:pt idx="15">
                  <c:v>0.13098959448464864</c:v>
                </c:pt>
              </c:numCache>
            </c:numRef>
          </c:val>
          <c:smooth val="0"/>
          <c:extLst>
            <c:ext xmlns:c16="http://schemas.microsoft.com/office/drawing/2014/chart" uri="{C3380CC4-5D6E-409C-BE32-E72D297353CC}">
              <c16:uniqueId val="{00000004-D6A0-4391-AF19-893C433B8924}"/>
            </c:ext>
          </c:extLst>
        </c:ser>
        <c:dLbls>
          <c:showLegendKey val="0"/>
          <c:showVal val="0"/>
          <c:showCatName val="0"/>
          <c:showSerName val="0"/>
          <c:showPercent val="0"/>
          <c:showBubbleSize val="0"/>
        </c:dLbls>
        <c:marker val="1"/>
        <c:smooth val="0"/>
        <c:axId val="250634624"/>
        <c:axId val="249424128"/>
      </c:lineChart>
      <c:catAx>
        <c:axId val="249420032"/>
        <c:scaling>
          <c:orientation val="minMax"/>
        </c:scaling>
        <c:delete val="1"/>
        <c:axPos val="b"/>
        <c:title>
          <c:tx>
            <c:rich>
              <a:bodyPr/>
              <a:lstStyle/>
              <a:p>
                <a:pPr>
                  <a:defRPr/>
                </a:pPr>
                <a:r>
                  <a:rPr lang="en-US"/>
                  <a:t>Year</a:t>
                </a:r>
              </a:p>
            </c:rich>
          </c:tx>
          <c:overlay val="0"/>
        </c:title>
        <c:numFmt formatCode="0" sourceLinked="1"/>
        <c:majorTickMark val="none"/>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GWh</a:t>
                </a:r>
              </a:p>
            </c:rich>
          </c:tx>
          <c:overlay val="0"/>
        </c:title>
        <c:numFmt formatCode="#,##0" sourceLinked="1"/>
        <c:majorTickMark val="out"/>
        <c:minorTickMark val="none"/>
        <c:tickLblPos val="nextTo"/>
        <c:txPr>
          <a:bodyPr/>
          <a:lstStyle/>
          <a:p>
            <a:pPr>
              <a:defRPr sz="1200"/>
            </a:pPr>
            <a:endParaRPr lang="en-US"/>
          </a:p>
        </c:txPr>
        <c:crossAx val="249420032"/>
        <c:crosses val="autoZero"/>
        <c:crossBetween val="between"/>
      </c:valAx>
      <c:valAx>
        <c:axId val="249424128"/>
        <c:scaling>
          <c:orientation val="minMax"/>
        </c:scaling>
        <c:delete val="0"/>
        <c:axPos val="r"/>
        <c:title>
          <c:tx>
            <c:rich>
              <a:bodyPr rot="5400000" vert="horz"/>
              <a:lstStyle/>
              <a:p>
                <a:pPr>
                  <a:defRPr sz="1200" b="1"/>
                </a:pPr>
                <a:r>
                  <a:rPr lang="en-US" sz="1200" b="1"/>
                  <a:t>Percentage </a:t>
                </a:r>
              </a:p>
            </c:rich>
          </c:tx>
          <c:layout>
            <c:manualLayout>
              <c:xMode val="edge"/>
              <c:yMode val="edge"/>
              <c:x val="0.84074712487363945"/>
              <c:y val="0.47227444907336724"/>
            </c:manualLayout>
          </c:layout>
          <c:overlay val="0"/>
        </c:title>
        <c:numFmt formatCode="0.0%" sourceLinked="1"/>
        <c:majorTickMark val="out"/>
        <c:minorTickMark val="none"/>
        <c:tickLblPos val="nextTo"/>
        <c:crossAx val="250634624"/>
        <c:crosses val="max"/>
        <c:crossBetween val="between"/>
      </c:valAx>
      <c:catAx>
        <c:axId val="250634624"/>
        <c:scaling>
          <c:orientation val="minMax"/>
        </c:scaling>
        <c:delete val="0"/>
        <c:axPos val="b"/>
        <c:numFmt formatCode="0" sourceLinked="1"/>
        <c:majorTickMark val="out"/>
        <c:minorTickMark val="none"/>
        <c:tickLblPos val="nextTo"/>
        <c:crossAx val="249424128"/>
        <c:crosses val="autoZero"/>
        <c:auto val="1"/>
        <c:lblAlgn val="ctr"/>
        <c:lblOffset val="100"/>
        <c:noMultiLvlLbl val="0"/>
      </c:catAx>
    </c:plotArea>
    <c:legend>
      <c:legendPos val="r"/>
      <c:layout>
        <c:manualLayout>
          <c:xMode val="edge"/>
          <c:yMode val="edge"/>
          <c:x val="0.87922134733158352"/>
          <c:y val="0.49751698518153975"/>
          <c:w val="0.11068930502858128"/>
          <c:h val="0.14853654656804263"/>
        </c:manualLayout>
      </c:layout>
      <c:overlay val="0"/>
    </c:legend>
    <c:plotVisOnly val="1"/>
    <c:dispBlanksAs val="zero"/>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Montana Wind Generation Total Nameplate</a:t>
            </a:r>
            <a:r>
              <a:rPr lang="en-US" sz="2000" baseline="0"/>
              <a:t> Capacity and Percentage Total Capacity </a:t>
            </a:r>
            <a:r>
              <a:rPr lang="en-US" sz="2000"/>
              <a:t>2005-2022</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1"/>
          <c:order val="0"/>
          <c:tx>
            <c:v>Wind Nameplate Capacity</c:v>
          </c:tx>
          <c:spPr>
            <a:ln>
              <a:solidFill>
                <a:srgbClr val="00B0F0"/>
              </a:solidFill>
              <a:prstDash val="sysDash"/>
            </a:ln>
          </c:spPr>
          <c:marker>
            <c:symbol val="none"/>
          </c:marker>
          <c:dPt>
            <c:idx val="9"/>
            <c:bubble3D val="0"/>
            <c:extLst>
              <c:ext xmlns:c16="http://schemas.microsoft.com/office/drawing/2014/chart" uri="{C3380CC4-5D6E-409C-BE32-E72D297353CC}">
                <c16:uniqueId val="{00000003-60A7-46C5-88E6-3AB8105B38E0}"/>
              </c:ext>
            </c:extLst>
          </c:dPt>
          <c:cat>
            <c:numRef>
              <c:f>'Table E10'!$F$45:$W$45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'Table E10'!$F$46:$W$46</c:f>
              <c:numCache>
                <c:formatCode>General</c:formatCode>
                <c:ptCount val="18"/>
                <c:pt idx="0">
                  <c:v>135.80000000000001</c:v>
                </c:pt>
                <c:pt idx="1">
                  <c:v>144.80000000000001</c:v>
                </c:pt>
                <c:pt idx="2">
                  <c:v>166.8</c:v>
                </c:pt>
                <c:pt idx="3">
                  <c:v>166.8</c:v>
                </c:pt>
                <c:pt idx="4">
                  <c:v>166.8</c:v>
                </c:pt>
                <c:pt idx="5">
                  <c:v>386.8</c:v>
                </c:pt>
                <c:pt idx="6">
                  <c:v>386.8</c:v>
                </c:pt>
                <c:pt idx="7">
                  <c:v>625.4</c:v>
                </c:pt>
                <c:pt idx="8">
                  <c:v>645.4</c:v>
                </c:pt>
                <c:pt idx="9">
                  <c:v>665.1</c:v>
                </c:pt>
                <c:pt idx="10">
                  <c:v>665.1</c:v>
                </c:pt>
                <c:pt idx="11">
                  <c:v>690.1</c:v>
                </c:pt>
                <c:pt idx="12">
                  <c:v>690.1</c:v>
                </c:pt>
                <c:pt idx="13">
                  <c:v>806.00000000000023</c:v>
                </c:pt>
                <c:pt idx="14">
                  <c:v>807.60000000000014</c:v>
                </c:pt>
                <c:pt idx="15">
                  <c:v>887.60000000000014</c:v>
                </c:pt>
                <c:pt idx="16">
                  <c:v>882</c:v>
                </c:pt>
                <c:pt idx="17">
                  <c:v>1124</c:v>
                </c:pt>
              </c:numCache>
            </c:numRef>
          </c:val>
          <c:smooth val="0"/>
          <c:extLst>
            <c:ext xmlns:c16="http://schemas.microsoft.com/office/drawing/2014/chart" uri="{C3380CC4-5D6E-409C-BE32-E72D297353CC}">
              <c16:uniqueId val="{00000004-60A7-46C5-88E6-3AB8105B38E0}"/>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0"/>
          <c:order val="1"/>
          <c:tx>
            <c:strRef>
              <c:f>'Table E10'!$D$48</c:f>
              <c:strCache>
                <c:ptCount val="1"/>
                <c:pt idx="0">
                  <c:v>Percentage Total Nameplate Capacity</c:v>
                </c:pt>
              </c:strCache>
            </c:strRef>
          </c:tx>
          <c:spPr>
            <a:ln>
              <a:solidFill>
                <a:srgbClr val="FF0000"/>
              </a:solidFill>
            </a:ln>
          </c:spPr>
          <c:marker>
            <c:symbol val="none"/>
          </c:marker>
          <c:cat>
            <c:numRef>
              <c:f>'Table E10'!$F$45:$V$45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'Table E10'!$F$48:$W$48</c:f>
              <c:numCache>
                <c:formatCode>0%</c:formatCode>
                <c:ptCount val="18"/>
                <c:pt idx="0">
                  <c:v>2.60649189223634E-2</c:v>
                </c:pt>
                <c:pt idx="1">
                  <c:v>2.6880682442607516E-2</c:v>
                </c:pt>
                <c:pt idx="2">
                  <c:v>3.0838815789473686E-2</c:v>
                </c:pt>
                <c:pt idx="3">
                  <c:v>3.0838815789473686E-2</c:v>
                </c:pt>
                <c:pt idx="4">
                  <c:v>3.0580994901700808E-2</c:v>
                </c:pt>
                <c:pt idx="5">
                  <c:v>6.7026312159626608E-2</c:v>
                </c:pt>
                <c:pt idx="6">
                  <c:v>6.5185137249429884E-2</c:v>
                </c:pt>
                <c:pt idx="7">
                  <c:v>0.10123143328267446</c:v>
                </c:pt>
                <c:pt idx="8">
                  <c:v>0.10279651434763158</c:v>
                </c:pt>
                <c:pt idx="9">
                  <c:v>0.10560289152815848</c:v>
                </c:pt>
                <c:pt idx="10">
                  <c:v>0.10529193697428239</c:v>
                </c:pt>
                <c:pt idx="11">
                  <c:v>0.11172591032494092</c:v>
                </c:pt>
                <c:pt idx="12">
                  <c:v>0.11156335322483726</c:v>
                </c:pt>
                <c:pt idx="13">
                  <c:v>0.12792791849055218</c:v>
                </c:pt>
                <c:pt idx="14">
                  <c:v>0.12818186969351109</c:v>
                </c:pt>
                <c:pt idx="15">
                  <c:v>0.15361123999541038</c:v>
                </c:pt>
                <c:pt idx="16">
                  <c:v>0.1481182931130032</c:v>
                </c:pt>
                <c:pt idx="17">
                  <c:v>0.18874895046179682</c:v>
                </c:pt>
              </c:numCache>
            </c:numRef>
          </c:val>
          <c:smooth val="0"/>
          <c:extLst>
            <c:ext xmlns:c16="http://schemas.microsoft.com/office/drawing/2014/chart" uri="{C3380CC4-5D6E-409C-BE32-E72D297353CC}">
              <c16:uniqueId val="{00000010-F651-4F5F-816D-062BC7782C17}"/>
            </c:ext>
          </c:extLst>
        </c:ser>
        <c:dLbls>
          <c:showLegendKey val="0"/>
          <c:showVal val="0"/>
          <c:showCatName val="0"/>
          <c:showSerName val="0"/>
          <c:showPercent val="0"/>
          <c:showBubbleSize val="0"/>
        </c:dLbls>
        <c:marker val="1"/>
        <c:smooth val="0"/>
        <c:axId val="670659856"/>
        <c:axId val="670667400"/>
      </c:lineChart>
      <c:catAx>
        <c:axId val="249420032"/>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MW</a:t>
                </a:r>
              </a:p>
            </c:rich>
          </c:tx>
          <c:overlay val="0"/>
        </c:title>
        <c:numFmt formatCode="General" sourceLinked="1"/>
        <c:majorTickMark val="out"/>
        <c:minorTickMark val="none"/>
        <c:tickLblPos val="nextTo"/>
        <c:txPr>
          <a:bodyPr/>
          <a:lstStyle/>
          <a:p>
            <a:pPr>
              <a:defRPr sz="1200"/>
            </a:pPr>
            <a:endParaRPr lang="en-US"/>
          </a:p>
        </c:txPr>
        <c:crossAx val="249420032"/>
        <c:crosses val="autoZero"/>
        <c:crossBetween val="between"/>
      </c:valAx>
      <c:valAx>
        <c:axId val="670667400"/>
        <c:scaling>
          <c:orientation val="minMax"/>
        </c:scaling>
        <c:delete val="0"/>
        <c:axPos val="r"/>
        <c:numFmt formatCode="0%" sourceLinked="1"/>
        <c:majorTickMark val="out"/>
        <c:minorTickMark val="none"/>
        <c:tickLblPos val="nextTo"/>
        <c:crossAx val="670659856"/>
        <c:crosses val="max"/>
        <c:crossBetween val="between"/>
      </c:valAx>
      <c:catAx>
        <c:axId val="670659856"/>
        <c:scaling>
          <c:orientation val="minMax"/>
        </c:scaling>
        <c:delete val="1"/>
        <c:axPos val="b"/>
        <c:numFmt formatCode="General" sourceLinked="1"/>
        <c:majorTickMark val="out"/>
        <c:minorTickMark val="none"/>
        <c:tickLblPos val="nextTo"/>
        <c:crossAx val="670667400"/>
        <c:crosses val="autoZero"/>
        <c:auto val="1"/>
        <c:lblAlgn val="ctr"/>
        <c:lblOffset val="100"/>
        <c:noMultiLvlLbl val="0"/>
      </c:catAx>
    </c:plotArea>
    <c:legend>
      <c:legendPos val="r"/>
      <c:overlay val="0"/>
    </c:legend>
    <c:plotVisOnly val="1"/>
    <c:dispBlanksAs val="zero"/>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Total Solar Energy Capacity in Montana (Net Metering, Utilitiy Scale Farms, Community Solar),</a:t>
            </a:r>
            <a:r>
              <a:rPr lang="en-US" baseline="0"/>
              <a:t> </a:t>
            </a:r>
            <a:r>
              <a:rPr lang="en-US"/>
              <a:t>2000-2019</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1"/>
          <c:order val="0"/>
          <c:tx>
            <c:strRef>
              <c:f>'[3]Solar_QF_Net Metering'!$V$61</c:f>
              <c:strCache>
                <c:ptCount val="1"/>
                <c:pt idx="0">
                  <c:v>Other</c:v>
                </c:pt>
              </c:strCache>
            </c:strRef>
          </c:tx>
          <c:spPr>
            <a:solidFill>
              <a:schemeClr val="accent2"/>
            </a:solidFill>
            <a:ln>
              <a:noFill/>
            </a:ln>
            <a:effectLst/>
          </c:spPr>
          <c:invertIfNegative val="0"/>
          <c:cat>
            <c:numRef>
              <c:f>'[3]Solar_QF_Net Metering'!$T$62:$T$83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'[3]Solar_QF_Net Metering'!$V$62:$V$83</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0.42499999999999999</c:v>
                </c:pt>
                <c:pt idx="17">
                  <c:v>0.42499999999999999</c:v>
                </c:pt>
                <c:pt idx="18">
                  <c:v>0.47499999999999998</c:v>
                </c:pt>
                <c:pt idx="19">
                  <c:v>0.47499999999999998</c:v>
                </c:pt>
                <c:pt idx="20">
                  <c:v>0.47499999999999998</c:v>
                </c:pt>
                <c:pt idx="21">
                  <c:v>0.47499999999999998</c:v>
                </c:pt>
              </c:numCache>
            </c:numRef>
          </c:val>
          <c:extLst>
            <c:ext xmlns:c16="http://schemas.microsoft.com/office/drawing/2014/chart" uri="{C3380CC4-5D6E-409C-BE32-E72D297353CC}">
              <c16:uniqueId val="{00000002-B66A-413F-8D30-407523E6739D}"/>
            </c:ext>
          </c:extLst>
        </c:ser>
        <c:ser>
          <c:idx val="2"/>
          <c:order val="1"/>
          <c:tx>
            <c:strRef>
              <c:f>'[3]Solar_QF_Net Metering'!$W$61</c:f>
              <c:strCache>
                <c:ptCount val="1"/>
                <c:pt idx="0">
                  <c:v>Community Solar</c:v>
                </c:pt>
              </c:strCache>
            </c:strRef>
          </c:tx>
          <c:spPr>
            <a:solidFill>
              <a:schemeClr val="accent3"/>
            </a:solidFill>
            <a:ln>
              <a:noFill/>
            </a:ln>
            <a:effectLst/>
          </c:spPr>
          <c:invertIfNegative val="0"/>
          <c:cat>
            <c:numRef>
              <c:f>'[3]Solar_QF_Net Metering'!$T$62:$T$83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'[3]Solar_QF_Net Metering'!$W$62:$W$83</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0.10100000000000001</c:v>
                </c:pt>
                <c:pt idx="16">
                  <c:v>0.20200000000000001</c:v>
                </c:pt>
                <c:pt idx="17">
                  <c:v>0.30199999999999999</c:v>
                </c:pt>
                <c:pt idx="18">
                  <c:v>0.45200000000000001</c:v>
                </c:pt>
                <c:pt idx="19">
                  <c:v>0.52</c:v>
                </c:pt>
                <c:pt idx="20">
                  <c:v>0.62014000000000002</c:v>
                </c:pt>
                <c:pt idx="21">
                  <c:v>0.69213999999999998</c:v>
                </c:pt>
              </c:numCache>
            </c:numRef>
          </c:val>
          <c:extLst>
            <c:ext xmlns:c16="http://schemas.microsoft.com/office/drawing/2014/chart" uri="{C3380CC4-5D6E-409C-BE32-E72D297353CC}">
              <c16:uniqueId val="{00000003-B66A-413F-8D30-407523E6739D}"/>
            </c:ext>
          </c:extLst>
        </c:ser>
        <c:ser>
          <c:idx val="0"/>
          <c:order val="2"/>
          <c:tx>
            <c:strRef>
              <c:f>'[3]Solar_QF_Net Metering'!$U$61</c:f>
              <c:strCache>
                <c:ptCount val="1"/>
                <c:pt idx="0">
                  <c:v>QF's and utility scale</c:v>
                </c:pt>
              </c:strCache>
            </c:strRef>
          </c:tx>
          <c:spPr>
            <a:solidFill>
              <a:schemeClr val="accent1"/>
            </a:solidFill>
            <a:ln>
              <a:noFill/>
            </a:ln>
            <a:effectLst/>
          </c:spPr>
          <c:invertIfNegative val="0"/>
          <c:cat>
            <c:numRef>
              <c:f>'[3]Solar_QF_Net Metering'!$T$62:$T$83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'[3]Solar_QF_Net Metering'!$U$62:$U$83</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17</c:v>
                </c:pt>
                <c:pt idx="18">
                  <c:v>17</c:v>
                </c:pt>
                <c:pt idx="19">
                  <c:v>17</c:v>
                </c:pt>
                <c:pt idx="20">
                  <c:v>17</c:v>
                </c:pt>
                <c:pt idx="21">
                  <c:v>17</c:v>
                </c:pt>
              </c:numCache>
            </c:numRef>
          </c:val>
          <c:extLst>
            <c:ext xmlns:c16="http://schemas.microsoft.com/office/drawing/2014/chart" uri="{C3380CC4-5D6E-409C-BE32-E72D297353CC}">
              <c16:uniqueId val="{00000000-B66A-413F-8D30-407523E6739D}"/>
            </c:ext>
          </c:extLst>
        </c:ser>
        <c:ser>
          <c:idx val="3"/>
          <c:order val="3"/>
          <c:tx>
            <c:strRef>
              <c:f>'[3]Solar_QF_Net Metering'!$X$61</c:f>
              <c:strCache>
                <c:ptCount val="1"/>
                <c:pt idx="0">
                  <c:v>NEM</c:v>
                </c:pt>
              </c:strCache>
            </c:strRef>
          </c:tx>
          <c:spPr>
            <a:solidFill>
              <a:schemeClr val="accent4"/>
            </a:solidFill>
            <a:ln>
              <a:noFill/>
            </a:ln>
            <a:effectLst/>
          </c:spPr>
          <c:invertIfNegative val="0"/>
          <c:cat>
            <c:numRef>
              <c:f>'[3]Solar_QF_Net Metering'!$T$62:$T$83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'[3]Solar_QF_Net Metering'!$X$62:$X$83</c:f>
              <c:numCache>
                <c:formatCode>General</c:formatCode>
                <c:ptCount val="22"/>
                <c:pt idx="0">
                  <c:v>3.2549999999999996E-2</c:v>
                </c:pt>
                <c:pt idx="1">
                  <c:v>7.887000000000001E-2</c:v>
                </c:pt>
                <c:pt idx="2">
                  <c:v>0.13727</c:v>
                </c:pt>
                <c:pt idx="3">
                  <c:v>0.23553000000000002</c:v>
                </c:pt>
                <c:pt idx="4">
                  <c:v>0.33738000000000001</c:v>
                </c:pt>
                <c:pt idx="5">
                  <c:v>0.39928999999999998</c:v>
                </c:pt>
                <c:pt idx="6">
                  <c:v>0.54379999999999995</c:v>
                </c:pt>
                <c:pt idx="7">
                  <c:v>0.75026000000000004</c:v>
                </c:pt>
                <c:pt idx="8">
                  <c:v>0.94464999999999999</c:v>
                </c:pt>
                <c:pt idx="9">
                  <c:v>1.3122</c:v>
                </c:pt>
                <c:pt idx="10">
                  <c:v>2</c:v>
                </c:pt>
                <c:pt idx="11">
                  <c:v>2.6306599999999998</c:v>
                </c:pt>
                <c:pt idx="12">
                  <c:v>3.39</c:v>
                </c:pt>
                <c:pt idx="13">
                  <c:v>4.3600000000000003</c:v>
                </c:pt>
                <c:pt idx="14">
                  <c:v>5.4539999999999997</c:v>
                </c:pt>
                <c:pt idx="15">
                  <c:v>7.1779999999999999</c:v>
                </c:pt>
                <c:pt idx="16">
                  <c:v>9.3079999999999998</c:v>
                </c:pt>
                <c:pt idx="17">
                  <c:v>12.613</c:v>
                </c:pt>
                <c:pt idx="18">
                  <c:v>15.551000000000002</c:v>
                </c:pt>
                <c:pt idx="19">
                  <c:v>17.815999999999999</c:v>
                </c:pt>
                <c:pt idx="20">
                  <c:v>23.094000000000001</c:v>
                </c:pt>
                <c:pt idx="21">
                  <c:v>29.701000000000001</c:v>
                </c:pt>
              </c:numCache>
            </c:numRef>
          </c:val>
          <c:extLst>
            <c:ext xmlns:c16="http://schemas.microsoft.com/office/drawing/2014/chart" uri="{C3380CC4-5D6E-409C-BE32-E72D297353CC}">
              <c16:uniqueId val="{00000001-B66A-413F-8D30-407523E6739D}"/>
            </c:ext>
          </c:extLst>
        </c:ser>
        <c:dLbls>
          <c:showLegendKey val="0"/>
          <c:showVal val="0"/>
          <c:showCatName val="0"/>
          <c:showSerName val="0"/>
          <c:showPercent val="0"/>
          <c:showBubbleSize val="0"/>
        </c:dLbls>
        <c:gapWidth val="150"/>
        <c:axId val="266670464"/>
        <c:axId val="266672000"/>
      </c:barChart>
      <c:catAx>
        <c:axId val="266670464"/>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66672000"/>
        <c:crosses val="autoZero"/>
        <c:auto val="1"/>
        <c:lblAlgn val="ctr"/>
        <c:lblOffset val="100"/>
        <c:noMultiLvlLbl val="0"/>
      </c:catAx>
      <c:valAx>
        <c:axId val="266672000"/>
        <c:scaling>
          <c:orientation val="minMax"/>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66670464"/>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Generation Nameplate Capacity in Montana by Fuel, 1970-2022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v>Hydro Capacity</c:v>
          </c:tx>
          <c:spPr>
            <a:solidFill>
              <a:schemeClr val="accent1"/>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1970-2022'!$B$29:$BB$29</c:f>
              <c:numCache>
                <c:formatCode>General</c:formatCode>
                <c:ptCount val="53"/>
                <c:pt idx="0">
                  <c:v>2329.6999999999998</c:v>
                </c:pt>
                <c:pt idx="1">
                  <c:v>2329.6999999999998</c:v>
                </c:pt>
                <c:pt idx="2">
                  <c:v>2329.6999999999998</c:v>
                </c:pt>
                <c:pt idx="3">
                  <c:v>2329.6999999999998</c:v>
                </c:pt>
                <c:pt idx="4">
                  <c:v>2329.6999999999998</c:v>
                </c:pt>
                <c:pt idx="5">
                  <c:v>2329.6999999999998</c:v>
                </c:pt>
                <c:pt idx="6">
                  <c:v>2329.6999999999998</c:v>
                </c:pt>
                <c:pt idx="7">
                  <c:v>2329.6999999999998</c:v>
                </c:pt>
                <c:pt idx="8">
                  <c:v>2329.6999999999998</c:v>
                </c:pt>
                <c:pt idx="9">
                  <c:v>2329.6999999999998</c:v>
                </c:pt>
                <c:pt idx="10">
                  <c:v>2329.6999999999998</c:v>
                </c:pt>
                <c:pt idx="11">
                  <c:v>2329.6999999999998</c:v>
                </c:pt>
                <c:pt idx="12">
                  <c:v>2329.6999999999998</c:v>
                </c:pt>
                <c:pt idx="13">
                  <c:v>2329.6999999999998</c:v>
                </c:pt>
                <c:pt idx="14">
                  <c:v>2329.83</c:v>
                </c:pt>
                <c:pt idx="15">
                  <c:v>2331.0299999999997</c:v>
                </c:pt>
                <c:pt idx="16">
                  <c:v>2331.0299999999997</c:v>
                </c:pt>
                <c:pt idx="17">
                  <c:v>2331.2179999999998</c:v>
                </c:pt>
                <c:pt idx="18">
                  <c:v>2331.9679999999998</c:v>
                </c:pt>
                <c:pt idx="19">
                  <c:v>2343.2179999999998</c:v>
                </c:pt>
                <c:pt idx="20">
                  <c:v>2484.2179999999998</c:v>
                </c:pt>
                <c:pt idx="21">
                  <c:v>2484.2179999999998</c:v>
                </c:pt>
                <c:pt idx="22">
                  <c:v>2484.2179999999998</c:v>
                </c:pt>
                <c:pt idx="23">
                  <c:v>2484.2179999999998</c:v>
                </c:pt>
                <c:pt idx="24">
                  <c:v>2537.2179999999998</c:v>
                </c:pt>
                <c:pt idx="25">
                  <c:v>2537.2179999999998</c:v>
                </c:pt>
                <c:pt idx="26">
                  <c:v>2537.6679999999997</c:v>
                </c:pt>
                <c:pt idx="27">
                  <c:v>2537.6679999999997</c:v>
                </c:pt>
                <c:pt idx="28">
                  <c:v>2537.6679999999997</c:v>
                </c:pt>
                <c:pt idx="29">
                  <c:v>2537.6679999999997</c:v>
                </c:pt>
                <c:pt idx="30">
                  <c:v>2537.6679999999997</c:v>
                </c:pt>
                <c:pt idx="31">
                  <c:v>2541.6679999999997</c:v>
                </c:pt>
                <c:pt idx="32">
                  <c:v>2541.6679999999997</c:v>
                </c:pt>
                <c:pt idx="33">
                  <c:v>2541.6679999999997</c:v>
                </c:pt>
                <c:pt idx="34">
                  <c:v>2549.1679999999997</c:v>
                </c:pt>
                <c:pt idx="35">
                  <c:v>2549.1679999999997</c:v>
                </c:pt>
                <c:pt idx="36">
                  <c:v>2549.1679999999997</c:v>
                </c:pt>
                <c:pt idx="37">
                  <c:v>2549.1679999999997</c:v>
                </c:pt>
                <c:pt idx="38">
                  <c:v>2549.1679999999997</c:v>
                </c:pt>
                <c:pt idx="39">
                  <c:v>2593.1679999999997</c:v>
                </c:pt>
                <c:pt idx="40">
                  <c:v>2593.1679999999997</c:v>
                </c:pt>
                <c:pt idx="41">
                  <c:v>2606.1679999999997</c:v>
                </c:pt>
                <c:pt idx="42">
                  <c:v>2611.6229999999996</c:v>
                </c:pt>
                <c:pt idx="43">
                  <c:v>2689.6229999999996</c:v>
                </c:pt>
                <c:pt idx="44">
                  <c:v>2689.6229999999996</c:v>
                </c:pt>
                <c:pt idx="45">
                  <c:v>2689.6229999999996</c:v>
                </c:pt>
                <c:pt idx="46">
                  <c:v>2689.6229999999996</c:v>
                </c:pt>
                <c:pt idx="47">
                  <c:v>2689.6229999999996</c:v>
                </c:pt>
                <c:pt idx="48">
                  <c:v>2689.6229999999996</c:v>
                </c:pt>
                <c:pt idx="49">
                  <c:v>2689.6229999999996</c:v>
                </c:pt>
                <c:pt idx="50">
                  <c:v>2697.9229999999998</c:v>
                </c:pt>
                <c:pt idx="51">
                  <c:v>2702.9229999999998</c:v>
                </c:pt>
                <c:pt idx="52">
                  <c:v>2702.9229999999998</c:v>
                </c:pt>
              </c:numCache>
            </c:numRef>
          </c:val>
          <c:extLst>
            <c:ext xmlns:c16="http://schemas.microsoft.com/office/drawing/2014/chart" uri="{C3380CC4-5D6E-409C-BE32-E72D297353CC}">
              <c16:uniqueId val="{00000000-5CB5-4D8F-8503-428321648DC5}"/>
            </c:ext>
          </c:extLst>
        </c:ser>
        <c:ser>
          <c:idx val="2"/>
          <c:order val="1"/>
          <c:tx>
            <c:v>Natural Gas Capacity</c:v>
          </c:tx>
          <c:spPr>
            <a:solidFill>
              <a:schemeClr val="accent6">
                <a:lumMod val="75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1970-2022'!$B$55:$BB$55</c:f>
              <c:numCache>
                <c:formatCode>General</c:formatCode>
                <c:ptCount val="53"/>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pt idx="49">
                  <c:v>418.6</c:v>
                </c:pt>
                <c:pt idx="50">
                  <c:v>418.6</c:v>
                </c:pt>
                <c:pt idx="51">
                  <c:v>418.6</c:v>
                </c:pt>
                <c:pt idx="52">
                  <c:v>418.6</c:v>
                </c:pt>
              </c:numCache>
            </c:numRef>
          </c:val>
          <c:extLst>
            <c:ext xmlns:c16="http://schemas.microsoft.com/office/drawing/2014/chart" uri="{C3380CC4-5D6E-409C-BE32-E72D297353CC}">
              <c16:uniqueId val="{00000001-5CB5-4D8F-8503-428321648DC5}"/>
            </c:ext>
          </c:extLst>
        </c:ser>
        <c:ser>
          <c:idx val="1"/>
          <c:order val="2"/>
          <c:tx>
            <c:v>Coal Capacity</c:v>
          </c:tx>
          <c:spPr>
            <a:solidFill>
              <a:schemeClr val="accent2">
                <a:lumMod val="75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1970-2022'!$B$41:$BB$41</c:f>
              <c:numCache>
                <c:formatCode>General</c:formatCode>
                <c:ptCount val="53"/>
                <c:pt idx="0">
                  <c:v>223</c:v>
                </c:pt>
                <c:pt idx="1">
                  <c:v>223</c:v>
                </c:pt>
                <c:pt idx="2">
                  <c:v>223</c:v>
                </c:pt>
                <c:pt idx="3">
                  <c:v>223</c:v>
                </c:pt>
                <c:pt idx="4">
                  <c:v>223</c:v>
                </c:pt>
                <c:pt idx="5">
                  <c:v>530</c:v>
                </c:pt>
                <c:pt idx="6">
                  <c:v>530</c:v>
                </c:pt>
                <c:pt idx="7">
                  <c:v>837</c:v>
                </c:pt>
                <c:pt idx="8">
                  <c:v>837</c:v>
                </c:pt>
                <c:pt idx="9">
                  <c:v>837</c:v>
                </c:pt>
                <c:pt idx="10">
                  <c:v>837</c:v>
                </c:pt>
                <c:pt idx="11">
                  <c:v>837</c:v>
                </c:pt>
                <c:pt idx="12">
                  <c:v>837</c:v>
                </c:pt>
                <c:pt idx="13">
                  <c:v>837</c:v>
                </c:pt>
                <c:pt idx="14">
                  <c:v>1577</c:v>
                </c:pt>
                <c:pt idx="15">
                  <c:v>1577</c:v>
                </c:pt>
                <c:pt idx="16">
                  <c:v>2317</c:v>
                </c:pt>
                <c:pt idx="17">
                  <c:v>2317</c:v>
                </c:pt>
                <c:pt idx="18">
                  <c:v>2317</c:v>
                </c:pt>
                <c:pt idx="19">
                  <c:v>2317</c:v>
                </c:pt>
                <c:pt idx="20">
                  <c:v>2352</c:v>
                </c:pt>
                <c:pt idx="21">
                  <c:v>2352</c:v>
                </c:pt>
                <c:pt idx="22">
                  <c:v>2352</c:v>
                </c:pt>
                <c:pt idx="23">
                  <c:v>2352</c:v>
                </c:pt>
                <c:pt idx="24">
                  <c:v>2352</c:v>
                </c:pt>
                <c:pt idx="25">
                  <c:v>2352</c:v>
                </c:pt>
                <c:pt idx="26">
                  <c:v>2352</c:v>
                </c:pt>
                <c:pt idx="27">
                  <c:v>2352</c:v>
                </c:pt>
                <c:pt idx="28">
                  <c:v>2352</c:v>
                </c:pt>
                <c:pt idx="29">
                  <c:v>2352</c:v>
                </c:pt>
                <c:pt idx="30">
                  <c:v>2352</c:v>
                </c:pt>
                <c:pt idx="31">
                  <c:v>2352</c:v>
                </c:pt>
                <c:pt idx="32">
                  <c:v>2352</c:v>
                </c:pt>
                <c:pt idx="33">
                  <c:v>2352</c:v>
                </c:pt>
                <c:pt idx="34">
                  <c:v>2352</c:v>
                </c:pt>
                <c:pt idx="35">
                  <c:v>2352</c:v>
                </c:pt>
                <c:pt idx="36">
                  <c:v>2467.6999999999998</c:v>
                </c:pt>
                <c:pt idx="37">
                  <c:v>2467.6999999999998</c:v>
                </c:pt>
                <c:pt idx="38">
                  <c:v>2467.6999999999998</c:v>
                </c:pt>
                <c:pt idx="39">
                  <c:v>2467.6999999999998</c:v>
                </c:pt>
                <c:pt idx="40">
                  <c:v>2467.6999999999998</c:v>
                </c:pt>
                <c:pt idx="41">
                  <c:v>2467.6999999999998</c:v>
                </c:pt>
                <c:pt idx="42">
                  <c:v>2467.6999999999998</c:v>
                </c:pt>
                <c:pt idx="43">
                  <c:v>2467.6999999999998</c:v>
                </c:pt>
                <c:pt idx="44">
                  <c:v>2467.6999999999998</c:v>
                </c:pt>
                <c:pt idx="45">
                  <c:v>2467.6999999999998</c:v>
                </c:pt>
                <c:pt idx="46">
                  <c:v>2294.6999999999998</c:v>
                </c:pt>
                <c:pt idx="47">
                  <c:v>2294.6999999999998</c:v>
                </c:pt>
                <c:pt idx="48">
                  <c:v>2294.6999999999998</c:v>
                </c:pt>
                <c:pt idx="49">
                  <c:v>2294.6999999999998</c:v>
                </c:pt>
                <c:pt idx="50">
                  <c:v>1680.7</c:v>
                </c:pt>
                <c:pt idx="51">
                  <c:v>1630.7</c:v>
                </c:pt>
                <c:pt idx="52">
                  <c:v>1630.7</c:v>
                </c:pt>
              </c:numCache>
            </c:numRef>
          </c:val>
          <c:extLst>
            <c:ext xmlns:c16="http://schemas.microsoft.com/office/drawing/2014/chart" uri="{C3380CC4-5D6E-409C-BE32-E72D297353CC}">
              <c16:uniqueId val="{00000002-5CB5-4D8F-8503-428321648DC5}"/>
            </c:ext>
          </c:extLst>
        </c:ser>
        <c:ser>
          <c:idx val="3"/>
          <c:order val="3"/>
          <c:tx>
            <c:v>Petroleum Coke Capacity</c:v>
          </c:tx>
          <c:spPr>
            <a:solidFill>
              <a:srgbClr val="9B85B5"/>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1970-2022'!$B$60:$BB$60</c:f>
              <c:numCache>
                <c:formatCode>General</c:formatCode>
                <c:ptCount val="53"/>
                <c:pt idx="0">
                  <c:v>0</c:v>
                </c:pt>
                <c:pt idx="25">
                  <c:v>65</c:v>
                </c:pt>
                <c:pt idx="26">
                  <c:v>65</c:v>
                </c:pt>
                <c:pt idx="27">
                  <c:v>65</c:v>
                </c:pt>
                <c:pt idx="28">
                  <c:v>65</c:v>
                </c:pt>
                <c:pt idx="29">
                  <c:v>65</c:v>
                </c:pt>
                <c:pt idx="30">
                  <c:v>65</c:v>
                </c:pt>
                <c:pt idx="31">
                  <c:v>65</c:v>
                </c:pt>
                <c:pt idx="32">
                  <c:v>65</c:v>
                </c:pt>
                <c:pt idx="33">
                  <c:v>65</c:v>
                </c:pt>
                <c:pt idx="34">
                  <c:v>65</c:v>
                </c:pt>
                <c:pt idx="35">
                  <c:v>65</c:v>
                </c:pt>
                <c:pt idx="36">
                  <c:v>65</c:v>
                </c:pt>
                <c:pt idx="37">
                  <c:v>65</c:v>
                </c:pt>
                <c:pt idx="38">
                  <c:v>65</c:v>
                </c:pt>
                <c:pt idx="39">
                  <c:v>65</c:v>
                </c:pt>
                <c:pt idx="40">
                  <c:v>65</c:v>
                </c:pt>
                <c:pt idx="41">
                  <c:v>65</c:v>
                </c:pt>
                <c:pt idx="42">
                  <c:v>65</c:v>
                </c:pt>
                <c:pt idx="43">
                  <c:v>65</c:v>
                </c:pt>
                <c:pt idx="44">
                  <c:v>65</c:v>
                </c:pt>
                <c:pt idx="45">
                  <c:v>65</c:v>
                </c:pt>
                <c:pt idx="46">
                  <c:v>65</c:v>
                </c:pt>
                <c:pt idx="47">
                  <c:v>65</c:v>
                </c:pt>
                <c:pt idx="48">
                  <c:v>65</c:v>
                </c:pt>
                <c:pt idx="49">
                  <c:v>65</c:v>
                </c:pt>
                <c:pt idx="50">
                  <c:v>65</c:v>
                </c:pt>
                <c:pt idx="51">
                  <c:v>52</c:v>
                </c:pt>
                <c:pt idx="52">
                  <c:v>52</c:v>
                </c:pt>
              </c:numCache>
            </c:numRef>
          </c:val>
          <c:extLst>
            <c:ext xmlns:c16="http://schemas.microsoft.com/office/drawing/2014/chart" uri="{C3380CC4-5D6E-409C-BE32-E72D297353CC}">
              <c16:uniqueId val="{00000003-5CB5-4D8F-8503-428321648DC5}"/>
            </c:ext>
          </c:extLst>
        </c:ser>
        <c:ser>
          <c:idx val="4"/>
          <c:order val="4"/>
          <c:tx>
            <c:v>Wind Capacity</c:v>
          </c:tx>
          <c:spPr>
            <a:solidFill>
              <a:srgbClr val="00B05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1970-2022'!$B$85:$BB$85</c:f>
              <c:numCache>
                <c:formatCode>General</c:formatCode>
                <c:ptCount val="53"/>
                <c:pt idx="0">
                  <c:v>0</c:v>
                </c:pt>
                <c:pt idx="34">
                  <c:v>0</c:v>
                </c:pt>
                <c:pt idx="35">
                  <c:v>136.9</c:v>
                </c:pt>
                <c:pt idx="36">
                  <c:v>145.9</c:v>
                </c:pt>
                <c:pt idx="37">
                  <c:v>167.9</c:v>
                </c:pt>
                <c:pt idx="38">
                  <c:v>167.9</c:v>
                </c:pt>
                <c:pt idx="39">
                  <c:v>167.9</c:v>
                </c:pt>
                <c:pt idx="40">
                  <c:v>387.9</c:v>
                </c:pt>
                <c:pt idx="41">
                  <c:v>387.9</c:v>
                </c:pt>
                <c:pt idx="42">
                  <c:v>626.5</c:v>
                </c:pt>
                <c:pt idx="43">
                  <c:v>646.5</c:v>
                </c:pt>
                <c:pt idx="44">
                  <c:v>666.2</c:v>
                </c:pt>
                <c:pt idx="45">
                  <c:v>666.2</c:v>
                </c:pt>
                <c:pt idx="46">
                  <c:v>691.2</c:v>
                </c:pt>
                <c:pt idx="47">
                  <c:v>691.2</c:v>
                </c:pt>
                <c:pt idx="48">
                  <c:v>805.9000000000002</c:v>
                </c:pt>
                <c:pt idx="49">
                  <c:v>805.9000000000002</c:v>
                </c:pt>
                <c:pt idx="50">
                  <c:v>885.9000000000002</c:v>
                </c:pt>
                <c:pt idx="51">
                  <c:v>883.60000000000014</c:v>
                </c:pt>
                <c:pt idx="52">
                  <c:v>1123.6000000000001</c:v>
                </c:pt>
              </c:numCache>
            </c:numRef>
          </c:val>
          <c:extLst>
            <c:ext xmlns:c16="http://schemas.microsoft.com/office/drawing/2014/chart" uri="{C3380CC4-5D6E-409C-BE32-E72D297353CC}">
              <c16:uniqueId val="{00000004-5CB5-4D8F-8503-428321648DC5}"/>
            </c:ext>
          </c:extLst>
        </c:ser>
        <c:ser>
          <c:idx val="5"/>
          <c:order val="5"/>
          <c:tx>
            <c:v>Solar Capacity</c:v>
          </c:tx>
          <c:spPr>
            <a:solidFill>
              <a:srgbClr val="FFFF0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1970-2022'!$B$95:$BB$95</c:f>
              <c:numCache>
                <c:formatCode>General</c:formatCode>
                <c:ptCount val="53"/>
                <c:pt idx="0">
                  <c:v>0</c:v>
                </c:pt>
                <c:pt idx="46">
                  <c:v>8</c:v>
                </c:pt>
                <c:pt idx="47">
                  <c:v>17</c:v>
                </c:pt>
                <c:pt idx="48">
                  <c:v>17</c:v>
                </c:pt>
                <c:pt idx="49">
                  <c:v>17</c:v>
                </c:pt>
                <c:pt idx="50">
                  <c:v>17</c:v>
                </c:pt>
                <c:pt idx="51">
                  <c:v>17</c:v>
                </c:pt>
                <c:pt idx="52">
                  <c:v>17</c:v>
                </c:pt>
              </c:numCache>
            </c:numRef>
          </c:val>
          <c:extLst>
            <c:ext xmlns:c16="http://schemas.microsoft.com/office/drawing/2014/chart" uri="{C3380CC4-5D6E-409C-BE32-E72D297353CC}">
              <c16:uniqueId val="{00000005-5CB5-4D8F-8503-428321648DC5}"/>
            </c:ext>
          </c:extLst>
        </c:ser>
        <c:ser>
          <c:idx val="6"/>
          <c:order val="6"/>
          <c:tx>
            <c:v>Other Capacity</c:v>
          </c:tx>
          <c:spPr>
            <a:solidFill>
              <a:schemeClr val="bg2">
                <a:lumMod val="75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1970-2022'!$B$103:$BB$103</c:f>
              <c:numCache>
                <c:formatCode>General</c:formatCode>
                <c:ptCount val="53"/>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1.6</c:v>
                </c:pt>
                <c:pt idx="40">
                  <c:v>7.1</c:v>
                </c:pt>
                <c:pt idx="41">
                  <c:v>7.1</c:v>
                </c:pt>
                <c:pt idx="42">
                  <c:v>7.1</c:v>
                </c:pt>
                <c:pt idx="43">
                  <c:v>9.6</c:v>
                </c:pt>
                <c:pt idx="44">
                  <c:v>9.6</c:v>
                </c:pt>
                <c:pt idx="45">
                  <c:v>9.6</c:v>
                </c:pt>
                <c:pt idx="46">
                  <c:v>9.6</c:v>
                </c:pt>
                <c:pt idx="47">
                  <c:v>9.6</c:v>
                </c:pt>
                <c:pt idx="48">
                  <c:v>9.6</c:v>
                </c:pt>
                <c:pt idx="49">
                  <c:v>9.6</c:v>
                </c:pt>
                <c:pt idx="50">
                  <c:v>9.6</c:v>
                </c:pt>
                <c:pt idx="51">
                  <c:v>9.6</c:v>
                </c:pt>
                <c:pt idx="52">
                  <c:v>9.6</c:v>
                </c:pt>
              </c:numCache>
            </c:numRef>
          </c:val>
          <c:extLst>
            <c:ext xmlns:c16="http://schemas.microsoft.com/office/drawing/2014/chart" uri="{C3380CC4-5D6E-409C-BE32-E72D297353CC}">
              <c16:uniqueId val="{00000006-5CB5-4D8F-8503-428321648DC5}"/>
            </c:ext>
          </c:extLst>
        </c:ser>
        <c:dLbls>
          <c:showLegendKey val="0"/>
          <c:showVal val="0"/>
          <c:showCatName val="0"/>
          <c:showSerName val="0"/>
          <c:showPercent val="0"/>
          <c:showBubbleSize val="0"/>
        </c:dLbls>
        <c:axId val="408004272"/>
        <c:axId val="408007224"/>
      </c:areaChart>
      <c:catAx>
        <c:axId val="408004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7224"/>
        <c:crosses val="autoZero"/>
        <c:auto val="1"/>
        <c:lblAlgn val="ctr"/>
        <c:lblOffset val="100"/>
        <c:tickLblSkip val="1"/>
        <c:noMultiLvlLbl val="0"/>
      </c:catAx>
      <c:valAx>
        <c:axId val="408007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4272"/>
        <c:crosses val="autoZero"/>
        <c:crossBetween val="midCat"/>
      </c:valAx>
      <c:spPr>
        <a:noFill/>
        <a:ln>
          <a:noFill/>
        </a:ln>
        <a:effectLst/>
      </c:spPr>
    </c:plotArea>
    <c:legend>
      <c:legendPos val="r"/>
      <c:layout>
        <c:manualLayout>
          <c:xMode val="edge"/>
          <c:yMode val="edge"/>
          <c:x val="0.88280072447084468"/>
          <c:y val="0.40869453818272716"/>
          <c:w val="0.11719927552915535"/>
          <c:h val="0.246281402324709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Generation by Largest In-State Plant Owners, 2016-2020 (Average Percentage of Montana Total for Companies That Have Over 39 aMW generation)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'Table E3'!$P$9:$P$22</c15:sqref>
                  </c15:fullRef>
                </c:ext>
              </c:extLst>
              <c:f>'Table E3'!$P$9:$P$21</c:f>
              <c:strCache>
                <c:ptCount val="13"/>
                <c:pt idx="0">
                  <c:v>NorthWestern Energy</c:v>
                </c:pt>
                <c:pt idx="1">
                  <c:v>Avista</c:v>
                </c:pt>
                <c:pt idx="2">
                  <c:v>Puget Sound</c:v>
                </c:pt>
                <c:pt idx="3">
                  <c:v>Federal Agencies</c:v>
                </c:pt>
                <c:pt idx="4">
                  <c:v>Portland Gas &amp; Elec</c:v>
                </c:pt>
                <c:pt idx="5">
                  <c:v>WAPA</c:v>
                </c:pt>
                <c:pt idx="6">
                  <c:v>Talen/Riverstone</c:v>
                </c:pt>
                <c:pt idx="7">
                  <c:v>Pacificorp</c:v>
                </c:pt>
                <c:pt idx="8">
                  <c:v>Morgan Stanley</c:v>
                </c:pt>
                <c:pt idx="9">
                  <c:v>Salish-Kootenai</c:v>
                </c:pt>
                <c:pt idx="10">
                  <c:v>Invenergy</c:v>
                </c:pt>
                <c:pt idx="11">
                  <c:v>YELP</c:v>
                </c:pt>
                <c:pt idx="12">
                  <c:v>MDU</c:v>
                </c:pt>
              </c:strCache>
            </c:strRef>
          </c:cat>
          <c:val>
            <c:numRef>
              <c:extLst>
                <c:ext xmlns:c15="http://schemas.microsoft.com/office/drawing/2012/chart" uri="{02D57815-91ED-43cb-92C2-25804820EDAC}">
                  <c15:fullRef>
                    <c15:sqref>'Table E3'!$H$9:$H$23</c15:sqref>
                  </c15:fullRef>
                </c:ext>
              </c:extLst>
              <c:f>'Table E3'!$H$9:$H$21</c:f>
              <c:numCache>
                <c:formatCode>0.0%</c:formatCode>
                <c:ptCount val="13"/>
                <c:pt idx="0">
                  <c:v>0.18020204709492763</c:v>
                </c:pt>
                <c:pt idx="1">
                  <c:v>0.13122570808131037</c:v>
                </c:pt>
                <c:pt idx="2">
                  <c:v>0.11264617815731599</c:v>
                </c:pt>
                <c:pt idx="3">
                  <c:v>0.11015701992788381</c:v>
                </c:pt>
                <c:pt idx="4">
                  <c:v>9.0116942525852797E-2</c:v>
                </c:pt>
                <c:pt idx="5">
                  <c:v>8.4831364392370073E-2</c:v>
                </c:pt>
                <c:pt idx="6">
                  <c:v>6.7587706894389601E-2</c:v>
                </c:pt>
                <c:pt idx="7">
                  <c:v>4.6033176222941632E-2</c:v>
                </c:pt>
                <c:pt idx="8">
                  <c:v>4.4832532547859467E-2</c:v>
                </c:pt>
                <c:pt idx="9">
                  <c:v>3.4137879800970314E-2</c:v>
                </c:pt>
                <c:pt idx="10">
                  <c:v>1.7226164506710405E-2</c:v>
                </c:pt>
                <c:pt idx="11">
                  <c:v>1.6877025231605156E-2</c:v>
                </c:pt>
                <c:pt idx="12">
                  <c:v>1.2833993910905049E-2</c:v>
                </c:pt>
              </c:numCache>
            </c:numRef>
          </c:val>
          <c:extLst>
            <c:ext xmlns:c16="http://schemas.microsoft.com/office/drawing/2014/chart" uri="{C3380CC4-5D6E-409C-BE32-E72D297353CC}">
              <c16:uniqueId val="{00000000-B168-48D5-8CF7-0FB7AB1AB1DE}"/>
            </c:ext>
          </c:extLst>
        </c:ser>
        <c:dLbls>
          <c:showLegendKey val="0"/>
          <c:showVal val="0"/>
          <c:showCatName val="0"/>
          <c:showSerName val="0"/>
          <c:showPercent val="0"/>
          <c:showBubbleSize val="0"/>
        </c:dLbls>
        <c:gapWidth val="219"/>
        <c:overlap val="-27"/>
        <c:axId val="708078304"/>
        <c:axId val="708073056"/>
      </c:barChart>
      <c:catAx>
        <c:axId val="708078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08073056"/>
        <c:crosses val="autoZero"/>
        <c:auto val="0"/>
        <c:lblAlgn val="ctr"/>
        <c:lblOffset val="100"/>
        <c:noMultiLvlLbl val="0"/>
      </c:catAx>
      <c:valAx>
        <c:axId val="7080730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0783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Electricty Ownership Capacity in Montana by Company, 1970-2022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979393980558346E-2"/>
          <c:y val="7.3855037833532464E-2"/>
          <c:w val="0.79218808369841021"/>
          <c:h val="0.86067617443876865"/>
        </c:manualLayout>
      </c:layout>
      <c:areaChart>
        <c:grouping val="stacked"/>
        <c:varyColors val="0"/>
        <c:ser>
          <c:idx val="13"/>
          <c:order val="0"/>
          <c:tx>
            <c:v>U.S. Corps of Engineers</c:v>
          </c:tx>
          <c:spPr>
            <a:solidFill>
              <a:srgbClr val="4F227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1970-2022'!$B$137:$BB$137</c:f>
              <c:numCache>
                <c:formatCode>General</c:formatCode>
                <c:ptCount val="53"/>
                <c:pt idx="0">
                  <c:v>710.3</c:v>
                </c:pt>
                <c:pt idx="1">
                  <c:v>710.3</c:v>
                </c:pt>
                <c:pt idx="2">
                  <c:v>710.3</c:v>
                </c:pt>
                <c:pt idx="3">
                  <c:v>710.3</c:v>
                </c:pt>
                <c:pt idx="4">
                  <c:v>710.3</c:v>
                </c:pt>
                <c:pt idx="5">
                  <c:v>710.3</c:v>
                </c:pt>
                <c:pt idx="6">
                  <c:v>710.3</c:v>
                </c:pt>
                <c:pt idx="7">
                  <c:v>710.3</c:v>
                </c:pt>
                <c:pt idx="8">
                  <c:v>710.3</c:v>
                </c:pt>
                <c:pt idx="9">
                  <c:v>710.3</c:v>
                </c:pt>
                <c:pt idx="10">
                  <c:v>710.3</c:v>
                </c:pt>
                <c:pt idx="11">
                  <c:v>710.3</c:v>
                </c:pt>
                <c:pt idx="12">
                  <c:v>710.3</c:v>
                </c:pt>
                <c:pt idx="13">
                  <c:v>710.3</c:v>
                </c:pt>
                <c:pt idx="14">
                  <c:v>710.3</c:v>
                </c:pt>
                <c:pt idx="15">
                  <c:v>710.3</c:v>
                </c:pt>
                <c:pt idx="16">
                  <c:v>710.3</c:v>
                </c:pt>
                <c:pt idx="17">
                  <c:v>710.3</c:v>
                </c:pt>
                <c:pt idx="18">
                  <c:v>710.3</c:v>
                </c:pt>
                <c:pt idx="19">
                  <c:v>710.3</c:v>
                </c:pt>
                <c:pt idx="20">
                  <c:v>710.3</c:v>
                </c:pt>
                <c:pt idx="21">
                  <c:v>710.3</c:v>
                </c:pt>
                <c:pt idx="22">
                  <c:v>710.3</c:v>
                </c:pt>
                <c:pt idx="23">
                  <c:v>710.3</c:v>
                </c:pt>
                <c:pt idx="24">
                  <c:v>710.3</c:v>
                </c:pt>
                <c:pt idx="25">
                  <c:v>710.3</c:v>
                </c:pt>
                <c:pt idx="26">
                  <c:v>710.3</c:v>
                </c:pt>
                <c:pt idx="27">
                  <c:v>710.3</c:v>
                </c:pt>
                <c:pt idx="28">
                  <c:v>710.3</c:v>
                </c:pt>
                <c:pt idx="29">
                  <c:v>710.3</c:v>
                </c:pt>
                <c:pt idx="30">
                  <c:v>710.3</c:v>
                </c:pt>
                <c:pt idx="31">
                  <c:v>710.3</c:v>
                </c:pt>
                <c:pt idx="32">
                  <c:v>710.3</c:v>
                </c:pt>
                <c:pt idx="33">
                  <c:v>710.3</c:v>
                </c:pt>
                <c:pt idx="34">
                  <c:v>710.3</c:v>
                </c:pt>
                <c:pt idx="35">
                  <c:v>710.3</c:v>
                </c:pt>
                <c:pt idx="36">
                  <c:v>710.3</c:v>
                </c:pt>
                <c:pt idx="37">
                  <c:v>710.3</c:v>
                </c:pt>
                <c:pt idx="38">
                  <c:v>710.3</c:v>
                </c:pt>
                <c:pt idx="39">
                  <c:v>710.3</c:v>
                </c:pt>
                <c:pt idx="40">
                  <c:v>710.3</c:v>
                </c:pt>
                <c:pt idx="41">
                  <c:v>710.3</c:v>
                </c:pt>
                <c:pt idx="42">
                  <c:v>710.3</c:v>
                </c:pt>
                <c:pt idx="43">
                  <c:v>710.3</c:v>
                </c:pt>
                <c:pt idx="44">
                  <c:v>710.3</c:v>
                </c:pt>
                <c:pt idx="45">
                  <c:v>710.3</c:v>
                </c:pt>
                <c:pt idx="46">
                  <c:v>710.3</c:v>
                </c:pt>
                <c:pt idx="47">
                  <c:v>710.3</c:v>
                </c:pt>
                <c:pt idx="48">
                  <c:v>710.3</c:v>
                </c:pt>
                <c:pt idx="49">
                  <c:v>710.3</c:v>
                </c:pt>
                <c:pt idx="50">
                  <c:v>710.3</c:v>
                </c:pt>
                <c:pt idx="51">
                  <c:v>710.3</c:v>
                </c:pt>
                <c:pt idx="52">
                  <c:v>710.3</c:v>
                </c:pt>
              </c:numCache>
            </c:numRef>
          </c:val>
          <c:extLst>
            <c:ext xmlns:c16="http://schemas.microsoft.com/office/drawing/2014/chart" uri="{C3380CC4-5D6E-409C-BE32-E72D297353CC}">
              <c16:uniqueId val="{00000000-9A81-4740-9DBD-4D3422CC5D19}"/>
            </c:ext>
          </c:extLst>
        </c:ser>
        <c:ser>
          <c:idx val="12"/>
          <c:order val="1"/>
          <c:tx>
            <c:v>U.S. Bureau of Recreation</c:v>
          </c:tx>
          <c:spPr>
            <a:solidFill>
              <a:srgbClr val="9C5BCD"/>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1970-2022'!$B$136:$BB$136</c:f>
              <c:numCache>
                <c:formatCode>General</c:formatCode>
                <c:ptCount val="53"/>
                <c:pt idx="0">
                  <c:v>584.79999999999995</c:v>
                </c:pt>
                <c:pt idx="1">
                  <c:v>584.79999999999995</c:v>
                </c:pt>
                <c:pt idx="2">
                  <c:v>584.79999999999995</c:v>
                </c:pt>
                <c:pt idx="3">
                  <c:v>584.79999999999995</c:v>
                </c:pt>
                <c:pt idx="4">
                  <c:v>584.79999999999995</c:v>
                </c:pt>
                <c:pt idx="5">
                  <c:v>584.79999999999995</c:v>
                </c:pt>
                <c:pt idx="6">
                  <c:v>584.79999999999995</c:v>
                </c:pt>
                <c:pt idx="7">
                  <c:v>584.79999999999995</c:v>
                </c:pt>
                <c:pt idx="8">
                  <c:v>584.79999999999995</c:v>
                </c:pt>
                <c:pt idx="9">
                  <c:v>584.79999999999995</c:v>
                </c:pt>
                <c:pt idx="10">
                  <c:v>584.79999999999995</c:v>
                </c:pt>
                <c:pt idx="11">
                  <c:v>584.79999999999995</c:v>
                </c:pt>
                <c:pt idx="12">
                  <c:v>584.79999999999995</c:v>
                </c:pt>
                <c:pt idx="13">
                  <c:v>584.79999999999995</c:v>
                </c:pt>
                <c:pt idx="14">
                  <c:v>584.79999999999995</c:v>
                </c:pt>
                <c:pt idx="15">
                  <c:v>584.79999999999995</c:v>
                </c:pt>
                <c:pt idx="16">
                  <c:v>584.79999999999995</c:v>
                </c:pt>
                <c:pt idx="17">
                  <c:v>584.79999999999995</c:v>
                </c:pt>
                <c:pt idx="18">
                  <c:v>584.79999999999995</c:v>
                </c:pt>
                <c:pt idx="19">
                  <c:v>584.79999999999995</c:v>
                </c:pt>
                <c:pt idx="20">
                  <c:v>727.8</c:v>
                </c:pt>
                <c:pt idx="21">
                  <c:v>727.8</c:v>
                </c:pt>
                <c:pt idx="22">
                  <c:v>727.8</c:v>
                </c:pt>
                <c:pt idx="23">
                  <c:v>727.8</c:v>
                </c:pt>
                <c:pt idx="24">
                  <c:v>727.8</c:v>
                </c:pt>
                <c:pt idx="25">
                  <c:v>727.8</c:v>
                </c:pt>
                <c:pt idx="26">
                  <c:v>727.8</c:v>
                </c:pt>
                <c:pt idx="27">
                  <c:v>727.8</c:v>
                </c:pt>
                <c:pt idx="28">
                  <c:v>727.8</c:v>
                </c:pt>
                <c:pt idx="29">
                  <c:v>727.8</c:v>
                </c:pt>
                <c:pt idx="30">
                  <c:v>727.8</c:v>
                </c:pt>
                <c:pt idx="31">
                  <c:v>727.8</c:v>
                </c:pt>
                <c:pt idx="32">
                  <c:v>727.8</c:v>
                </c:pt>
                <c:pt idx="33">
                  <c:v>727.8</c:v>
                </c:pt>
                <c:pt idx="34">
                  <c:v>727.8</c:v>
                </c:pt>
                <c:pt idx="35">
                  <c:v>727.8</c:v>
                </c:pt>
                <c:pt idx="36">
                  <c:v>727.8</c:v>
                </c:pt>
                <c:pt idx="37">
                  <c:v>727.8</c:v>
                </c:pt>
                <c:pt idx="38">
                  <c:v>727.8</c:v>
                </c:pt>
                <c:pt idx="39">
                  <c:v>727.8</c:v>
                </c:pt>
                <c:pt idx="40">
                  <c:v>727.8</c:v>
                </c:pt>
                <c:pt idx="41">
                  <c:v>727.8</c:v>
                </c:pt>
                <c:pt idx="42">
                  <c:v>727.8</c:v>
                </c:pt>
                <c:pt idx="43">
                  <c:v>727.8</c:v>
                </c:pt>
                <c:pt idx="44">
                  <c:v>727.8</c:v>
                </c:pt>
                <c:pt idx="45">
                  <c:v>727.8</c:v>
                </c:pt>
                <c:pt idx="46">
                  <c:v>727.8</c:v>
                </c:pt>
                <c:pt idx="47">
                  <c:v>727.8</c:v>
                </c:pt>
                <c:pt idx="48">
                  <c:v>727.8</c:v>
                </c:pt>
                <c:pt idx="49">
                  <c:v>727.8</c:v>
                </c:pt>
                <c:pt idx="50">
                  <c:v>727.8</c:v>
                </c:pt>
                <c:pt idx="51">
                  <c:v>727.8</c:v>
                </c:pt>
                <c:pt idx="52">
                  <c:v>727.8</c:v>
                </c:pt>
              </c:numCache>
            </c:numRef>
          </c:val>
          <c:extLst>
            <c:ext xmlns:c16="http://schemas.microsoft.com/office/drawing/2014/chart" uri="{C3380CC4-5D6E-409C-BE32-E72D297353CC}">
              <c16:uniqueId val="{00000001-9A81-4740-9DBD-4D3422CC5D19}"/>
            </c:ext>
          </c:extLst>
        </c:ser>
        <c:ser>
          <c:idx val="7"/>
          <c:order val="2"/>
          <c:tx>
            <c:v>Avista</c:v>
          </c:tx>
          <c:spPr>
            <a:solidFill>
              <a:srgbClr val="0000FF"/>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1970-2022'!$B$129:$BB$129</c:f>
              <c:numCache>
                <c:formatCode>General</c:formatCode>
                <c:ptCount val="53"/>
                <c:pt idx="0">
                  <c:v>466</c:v>
                </c:pt>
                <c:pt idx="1">
                  <c:v>466</c:v>
                </c:pt>
                <c:pt idx="2">
                  <c:v>466</c:v>
                </c:pt>
                <c:pt idx="3">
                  <c:v>466</c:v>
                </c:pt>
                <c:pt idx="4">
                  <c:v>466</c:v>
                </c:pt>
                <c:pt idx="5">
                  <c:v>466</c:v>
                </c:pt>
                <c:pt idx="6">
                  <c:v>466</c:v>
                </c:pt>
                <c:pt idx="7">
                  <c:v>466</c:v>
                </c:pt>
                <c:pt idx="8">
                  <c:v>466</c:v>
                </c:pt>
                <c:pt idx="9">
                  <c:v>466</c:v>
                </c:pt>
                <c:pt idx="10">
                  <c:v>466</c:v>
                </c:pt>
                <c:pt idx="11">
                  <c:v>466</c:v>
                </c:pt>
                <c:pt idx="12">
                  <c:v>466</c:v>
                </c:pt>
                <c:pt idx="13">
                  <c:v>466</c:v>
                </c:pt>
                <c:pt idx="14">
                  <c:v>577</c:v>
                </c:pt>
                <c:pt idx="15">
                  <c:v>577</c:v>
                </c:pt>
                <c:pt idx="16">
                  <c:v>688</c:v>
                </c:pt>
                <c:pt idx="17">
                  <c:v>688</c:v>
                </c:pt>
                <c:pt idx="18">
                  <c:v>688</c:v>
                </c:pt>
                <c:pt idx="19">
                  <c:v>688</c:v>
                </c:pt>
                <c:pt idx="20">
                  <c:v>688</c:v>
                </c:pt>
                <c:pt idx="21">
                  <c:v>688</c:v>
                </c:pt>
                <c:pt idx="22">
                  <c:v>688</c:v>
                </c:pt>
                <c:pt idx="23">
                  <c:v>688</c:v>
                </c:pt>
                <c:pt idx="24">
                  <c:v>688</c:v>
                </c:pt>
                <c:pt idx="25">
                  <c:v>688</c:v>
                </c:pt>
                <c:pt idx="26">
                  <c:v>688</c:v>
                </c:pt>
                <c:pt idx="27">
                  <c:v>688</c:v>
                </c:pt>
                <c:pt idx="28">
                  <c:v>688</c:v>
                </c:pt>
                <c:pt idx="29">
                  <c:v>688</c:v>
                </c:pt>
                <c:pt idx="30">
                  <c:v>688</c:v>
                </c:pt>
                <c:pt idx="31">
                  <c:v>688</c:v>
                </c:pt>
                <c:pt idx="32">
                  <c:v>688</c:v>
                </c:pt>
                <c:pt idx="33">
                  <c:v>688</c:v>
                </c:pt>
                <c:pt idx="34">
                  <c:v>688</c:v>
                </c:pt>
                <c:pt idx="35">
                  <c:v>688</c:v>
                </c:pt>
                <c:pt idx="36">
                  <c:v>688</c:v>
                </c:pt>
                <c:pt idx="37">
                  <c:v>688</c:v>
                </c:pt>
                <c:pt idx="38">
                  <c:v>688</c:v>
                </c:pt>
                <c:pt idx="39">
                  <c:v>732</c:v>
                </c:pt>
                <c:pt idx="40">
                  <c:v>732</c:v>
                </c:pt>
                <c:pt idx="41">
                  <c:v>732</c:v>
                </c:pt>
                <c:pt idx="42">
                  <c:v>732</c:v>
                </c:pt>
                <c:pt idx="43">
                  <c:v>784</c:v>
                </c:pt>
                <c:pt idx="44">
                  <c:v>784</c:v>
                </c:pt>
                <c:pt idx="45">
                  <c:v>784</c:v>
                </c:pt>
                <c:pt idx="46">
                  <c:v>784</c:v>
                </c:pt>
                <c:pt idx="47">
                  <c:v>784</c:v>
                </c:pt>
                <c:pt idx="48">
                  <c:v>784</c:v>
                </c:pt>
                <c:pt idx="49">
                  <c:v>784</c:v>
                </c:pt>
                <c:pt idx="50">
                  <c:v>784</c:v>
                </c:pt>
                <c:pt idx="51">
                  <c:v>784</c:v>
                </c:pt>
                <c:pt idx="52">
                  <c:v>784</c:v>
                </c:pt>
              </c:numCache>
            </c:numRef>
          </c:val>
          <c:extLst>
            <c:ext xmlns:c16="http://schemas.microsoft.com/office/drawing/2014/chart" uri="{C3380CC4-5D6E-409C-BE32-E72D297353CC}">
              <c16:uniqueId val="{00000002-9A81-4740-9DBD-4D3422CC5D19}"/>
            </c:ext>
          </c:extLst>
        </c:ser>
        <c:ser>
          <c:idx val="8"/>
          <c:order val="3"/>
          <c:tx>
            <c:v>Puget Sound</c:v>
          </c:tx>
          <c:spPr>
            <a:solidFill>
              <a:schemeClr val="accent5">
                <a:lumMod val="40000"/>
                <a:lumOff val="60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1970-2022'!$B$130:$BB$130</c:f>
              <c:numCache>
                <c:formatCode>General</c:formatCode>
                <c:ptCount val="53"/>
                <c:pt idx="0">
                  <c:v>0</c:v>
                </c:pt>
                <c:pt idx="1">
                  <c:v>0</c:v>
                </c:pt>
                <c:pt idx="2">
                  <c:v>0</c:v>
                </c:pt>
                <c:pt idx="3">
                  <c:v>0</c:v>
                </c:pt>
                <c:pt idx="4">
                  <c:v>0</c:v>
                </c:pt>
                <c:pt idx="5">
                  <c:v>153.5</c:v>
                </c:pt>
                <c:pt idx="6">
                  <c:v>153.5</c:v>
                </c:pt>
                <c:pt idx="7">
                  <c:v>307</c:v>
                </c:pt>
                <c:pt idx="8">
                  <c:v>307</c:v>
                </c:pt>
                <c:pt idx="9">
                  <c:v>307</c:v>
                </c:pt>
                <c:pt idx="10">
                  <c:v>307</c:v>
                </c:pt>
                <c:pt idx="11">
                  <c:v>307</c:v>
                </c:pt>
                <c:pt idx="12">
                  <c:v>307</c:v>
                </c:pt>
                <c:pt idx="13">
                  <c:v>307</c:v>
                </c:pt>
                <c:pt idx="14">
                  <c:v>492</c:v>
                </c:pt>
                <c:pt idx="15">
                  <c:v>492</c:v>
                </c:pt>
                <c:pt idx="16">
                  <c:v>677</c:v>
                </c:pt>
                <c:pt idx="17">
                  <c:v>677</c:v>
                </c:pt>
                <c:pt idx="18">
                  <c:v>677</c:v>
                </c:pt>
                <c:pt idx="19">
                  <c:v>677</c:v>
                </c:pt>
                <c:pt idx="20">
                  <c:v>677</c:v>
                </c:pt>
                <c:pt idx="21">
                  <c:v>677</c:v>
                </c:pt>
                <c:pt idx="22">
                  <c:v>677</c:v>
                </c:pt>
                <c:pt idx="23">
                  <c:v>677</c:v>
                </c:pt>
                <c:pt idx="24">
                  <c:v>677</c:v>
                </c:pt>
                <c:pt idx="25">
                  <c:v>677</c:v>
                </c:pt>
                <c:pt idx="26">
                  <c:v>677</c:v>
                </c:pt>
                <c:pt idx="27">
                  <c:v>677</c:v>
                </c:pt>
                <c:pt idx="28">
                  <c:v>677</c:v>
                </c:pt>
                <c:pt idx="29">
                  <c:v>677</c:v>
                </c:pt>
                <c:pt idx="30">
                  <c:v>677</c:v>
                </c:pt>
                <c:pt idx="31">
                  <c:v>677</c:v>
                </c:pt>
                <c:pt idx="32">
                  <c:v>677</c:v>
                </c:pt>
                <c:pt idx="33">
                  <c:v>677</c:v>
                </c:pt>
                <c:pt idx="34">
                  <c:v>677</c:v>
                </c:pt>
                <c:pt idx="35">
                  <c:v>677</c:v>
                </c:pt>
                <c:pt idx="36">
                  <c:v>677</c:v>
                </c:pt>
                <c:pt idx="37">
                  <c:v>677</c:v>
                </c:pt>
                <c:pt idx="38">
                  <c:v>677</c:v>
                </c:pt>
                <c:pt idx="39">
                  <c:v>677</c:v>
                </c:pt>
                <c:pt idx="40">
                  <c:v>677</c:v>
                </c:pt>
                <c:pt idx="41">
                  <c:v>677</c:v>
                </c:pt>
                <c:pt idx="42">
                  <c:v>677</c:v>
                </c:pt>
                <c:pt idx="43">
                  <c:v>677</c:v>
                </c:pt>
                <c:pt idx="44">
                  <c:v>677</c:v>
                </c:pt>
                <c:pt idx="45">
                  <c:v>677</c:v>
                </c:pt>
                <c:pt idx="46">
                  <c:v>677</c:v>
                </c:pt>
                <c:pt idx="47">
                  <c:v>677</c:v>
                </c:pt>
                <c:pt idx="48">
                  <c:v>677</c:v>
                </c:pt>
                <c:pt idx="49">
                  <c:v>677</c:v>
                </c:pt>
                <c:pt idx="50">
                  <c:v>370</c:v>
                </c:pt>
                <c:pt idx="51">
                  <c:v>370</c:v>
                </c:pt>
                <c:pt idx="52">
                  <c:v>370</c:v>
                </c:pt>
              </c:numCache>
            </c:numRef>
          </c:val>
          <c:extLst>
            <c:ext xmlns:c16="http://schemas.microsoft.com/office/drawing/2014/chart" uri="{C3380CC4-5D6E-409C-BE32-E72D297353CC}">
              <c16:uniqueId val="{00000003-9A81-4740-9DBD-4D3422CC5D19}"/>
            </c:ext>
          </c:extLst>
        </c:ser>
        <c:ser>
          <c:idx val="10"/>
          <c:order val="4"/>
          <c:tx>
            <c:v>Pacficorp</c:v>
          </c:tx>
          <c:spPr>
            <a:solidFill>
              <a:schemeClr val="accent5">
                <a:lumMod val="60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1970-2022'!$B$132:$BB$132</c:f>
              <c:numCache>
                <c:formatCode>General</c:formatCode>
                <c:ptCount val="53"/>
                <c:pt idx="0">
                  <c:v>4.0999999999999996</c:v>
                </c:pt>
                <c:pt idx="1">
                  <c:v>4.0999999999999996</c:v>
                </c:pt>
                <c:pt idx="2">
                  <c:v>4.0999999999999996</c:v>
                </c:pt>
                <c:pt idx="3">
                  <c:v>4.0999999999999996</c:v>
                </c:pt>
                <c:pt idx="4">
                  <c:v>4.0999999999999996</c:v>
                </c:pt>
                <c:pt idx="5">
                  <c:v>4.0999999999999996</c:v>
                </c:pt>
                <c:pt idx="6">
                  <c:v>4.0999999999999996</c:v>
                </c:pt>
                <c:pt idx="7">
                  <c:v>4.0999999999999996</c:v>
                </c:pt>
                <c:pt idx="8">
                  <c:v>4.0999999999999996</c:v>
                </c:pt>
                <c:pt idx="9">
                  <c:v>4.0999999999999996</c:v>
                </c:pt>
                <c:pt idx="10">
                  <c:v>4.0999999999999996</c:v>
                </c:pt>
                <c:pt idx="11">
                  <c:v>4.0999999999999996</c:v>
                </c:pt>
                <c:pt idx="12">
                  <c:v>4.0999999999999996</c:v>
                </c:pt>
                <c:pt idx="13">
                  <c:v>4.0999999999999996</c:v>
                </c:pt>
                <c:pt idx="14">
                  <c:v>78.099999999999994</c:v>
                </c:pt>
                <c:pt idx="15">
                  <c:v>78.099999999999994</c:v>
                </c:pt>
                <c:pt idx="16">
                  <c:v>152.1</c:v>
                </c:pt>
                <c:pt idx="17">
                  <c:v>152.1</c:v>
                </c:pt>
                <c:pt idx="18">
                  <c:v>152.1</c:v>
                </c:pt>
                <c:pt idx="19">
                  <c:v>152.1</c:v>
                </c:pt>
                <c:pt idx="20">
                  <c:v>152.1</c:v>
                </c:pt>
                <c:pt idx="21">
                  <c:v>152.1</c:v>
                </c:pt>
                <c:pt idx="22">
                  <c:v>152.1</c:v>
                </c:pt>
                <c:pt idx="23">
                  <c:v>152.1</c:v>
                </c:pt>
                <c:pt idx="24">
                  <c:v>152.1</c:v>
                </c:pt>
                <c:pt idx="25">
                  <c:v>152.1</c:v>
                </c:pt>
                <c:pt idx="26">
                  <c:v>152.1</c:v>
                </c:pt>
                <c:pt idx="27">
                  <c:v>152.1</c:v>
                </c:pt>
                <c:pt idx="28">
                  <c:v>152.1</c:v>
                </c:pt>
                <c:pt idx="29">
                  <c:v>152.1</c:v>
                </c:pt>
                <c:pt idx="30">
                  <c:v>152.1</c:v>
                </c:pt>
                <c:pt idx="31">
                  <c:v>152.1</c:v>
                </c:pt>
                <c:pt idx="32">
                  <c:v>152.1</c:v>
                </c:pt>
                <c:pt idx="33">
                  <c:v>152.1</c:v>
                </c:pt>
                <c:pt idx="34">
                  <c:v>152.1</c:v>
                </c:pt>
                <c:pt idx="35">
                  <c:v>152.1</c:v>
                </c:pt>
                <c:pt idx="36">
                  <c:v>152.1</c:v>
                </c:pt>
                <c:pt idx="37">
                  <c:v>152.1</c:v>
                </c:pt>
                <c:pt idx="38">
                  <c:v>152.1</c:v>
                </c:pt>
                <c:pt idx="39">
                  <c:v>152.1</c:v>
                </c:pt>
                <c:pt idx="40">
                  <c:v>152.1</c:v>
                </c:pt>
                <c:pt idx="41">
                  <c:v>152.1</c:v>
                </c:pt>
                <c:pt idx="42">
                  <c:v>152.1</c:v>
                </c:pt>
                <c:pt idx="43">
                  <c:v>152.1</c:v>
                </c:pt>
                <c:pt idx="44">
                  <c:v>152.1</c:v>
                </c:pt>
                <c:pt idx="45">
                  <c:v>152.1</c:v>
                </c:pt>
                <c:pt idx="46">
                  <c:v>152.1</c:v>
                </c:pt>
                <c:pt idx="47">
                  <c:v>152.1</c:v>
                </c:pt>
                <c:pt idx="48">
                  <c:v>152.1</c:v>
                </c:pt>
                <c:pt idx="49">
                  <c:v>152.1</c:v>
                </c:pt>
                <c:pt idx="50">
                  <c:v>152.1</c:v>
                </c:pt>
                <c:pt idx="51">
                  <c:v>152.1</c:v>
                </c:pt>
                <c:pt idx="52">
                  <c:v>392.1</c:v>
                </c:pt>
              </c:numCache>
            </c:numRef>
          </c:val>
          <c:extLst>
            <c:ext xmlns:c16="http://schemas.microsoft.com/office/drawing/2014/chart" uri="{C3380CC4-5D6E-409C-BE32-E72D297353CC}">
              <c16:uniqueId val="{00000004-9A81-4740-9DBD-4D3422CC5D19}"/>
            </c:ext>
          </c:extLst>
        </c:ser>
        <c:ser>
          <c:idx val="9"/>
          <c:order val="5"/>
          <c:tx>
            <c:v>Portland General</c:v>
          </c:tx>
          <c:spPr>
            <a:solidFill>
              <a:srgbClr val="0D9CA3"/>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1970-2022'!$B$131:$BB$131</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148</c:v>
                </c:pt>
                <c:pt idx="15">
                  <c:v>148</c:v>
                </c:pt>
                <c:pt idx="16">
                  <c:v>296</c:v>
                </c:pt>
                <c:pt idx="17">
                  <c:v>296</c:v>
                </c:pt>
                <c:pt idx="18">
                  <c:v>296</c:v>
                </c:pt>
                <c:pt idx="19">
                  <c:v>296</c:v>
                </c:pt>
                <c:pt idx="20">
                  <c:v>296</c:v>
                </c:pt>
                <c:pt idx="21">
                  <c:v>296</c:v>
                </c:pt>
                <c:pt idx="22">
                  <c:v>296</c:v>
                </c:pt>
                <c:pt idx="23">
                  <c:v>296</c:v>
                </c:pt>
                <c:pt idx="24">
                  <c:v>296</c:v>
                </c:pt>
                <c:pt idx="25">
                  <c:v>296</c:v>
                </c:pt>
                <c:pt idx="26">
                  <c:v>296</c:v>
                </c:pt>
                <c:pt idx="27">
                  <c:v>296</c:v>
                </c:pt>
                <c:pt idx="28">
                  <c:v>296</c:v>
                </c:pt>
                <c:pt idx="29">
                  <c:v>296</c:v>
                </c:pt>
                <c:pt idx="30">
                  <c:v>296</c:v>
                </c:pt>
                <c:pt idx="31">
                  <c:v>296</c:v>
                </c:pt>
                <c:pt idx="32">
                  <c:v>296</c:v>
                </c:pt>
                <c:pt idx="33">
                  <c:v>296</c:v>
                </c:pt>
                <c:pt idx="34">
                  <c:v>296</c:v>
                </c:pt>
                <c:pt idx="35">
                  <c:v>296</c:v>
                </c:pt>
                <c:pt idx="36">
                  <c:v>296</c:v>
                </c:pt>
                <c:pt idx="37">
                  <c:v>296</c:v>
                </c:pt>
                <c:pt idx="38">
                  <c:v>296</c:v>
                </c:pt>
                <c:pt idx="39">
                  <c:v>296</c:v>
                </c:pt>
                <c:pt idx="40">
                  <c:v>296</c:v>
                </c:pt>
                <c:pt idx="41">
                  <c:v>296</c:v>
                </c:pt>
                <c:pt idx="42">
                  <c:v>296</c:v>
                </c:pt>
                <c:pt idx="43">
                  <c:v>296</c:v>
                </c:pt>
                <c:pt idx="44">
                  <c:v>296</c:v>
                </c:pt>
                <c:pt idx="45">
                  <c:v>296</c:v>
                </c:pt>
                <c:pt idx="46">
                  <c:v>296</c:v>
                </c:pt>
                <c:pt idx="47">
                  <c:v>296</c:v>
                </c:pt>
                <c:pt idx="48">
                  <c:v>296</c:v>
                </c:pt>
                <c:pt idx="49">
                  <c:v>296</c:v>
                </c:pt>
                <c:pt idx="50">
                  <c:v>296</c:v>
                </c:pt>
                <c:pt idx="51">
                  <c:v>296</c:v>
                </c:pt>
                <c:pt idx="52">
                  <c:v>296</c:v>
                </c:pt>
              </c:numCache>
            </c:numRef>
          </c:val>
          <c:extLst>
            <c:ext xmlns:c16="http://schemas.microsoft.com/office/drawing/2014/chart" uri="{C3380CC4-5D6E-409C-BE32-E72D297353CC}">
              <c16:uniqueId val="{00000005-9A81-4740-9DBD-4D3422CC5D19}"/>
            </c:ext>
          </c:extLst>
        </c:ser>
        <c:ser>
          <c:idx val="0"/>
          <c:order val="6"/>
          <c:tx>
            <c:v>Montana Power</c:v>
          </c:tx>
          <c:spPr>
            <a:solidFill>
              <a:srgbClr val="FF0000"/>
            </a:solidFill>
            <a:ln>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1970-2022'!$B$122:$BB$122</c:f>
              <c:numCache>
                <c:formatCode>General</c:formatCode>
                <c:ptCount val="53"/>
                <c:pt idx="0">
                  <c:v>731</c:v>
                </c:pt>
                <c:pt idx="1">
                  <c:v>731</c:v>
                </c:pt>
                <c:pt idx="2">
                  <c:v>731</c:v>
                </c:pt>
                <c:pt idx="3">
                  <c:v>731</c:v>
                </c:pt>
                <c:pt idx="4">
                  <c:v>731</c:v>
                </c:pt>
                <c:pt idx="5">
                  <c:v>884.5</c:v>
                </c:pt>
                <c:pt idx="6">
                  <c:v>884.5</c:v>
                </c:pt>
                <c:pt idx="7">
                  <c:v>1038</c:v>
                </c:pt>
                <c:pt idx="8">
                  <c:v>1038</c:v>
                </c:pt>
                <c:pt idx="9">
                  <c:v>1038</c:v>
                </c:pt>
                <c:pt idx="10">
                  <c:v>1038</c:v>
                </c:pt>
                <c:pt idx="11">
                  <c:v>1038</c:v>
                </c:pt>
                <c:pt idx="12">
                  <c:v>1038</c:v>
                </c:pt>
                <c:pt idx="13">
                  <c:v>1038</c:v>
                </c:pt>
                <c:pt idx="14">
                  <c:v>1260</c:v>
                </c:pt>
                <c:pt idx="15">
                  <c:v>1260</c:v>
                </c:pt>
                <c:pt idx="16">
                  <c:v>1482</c:v>
                </c:pt>
                <c:pt idx="17">
                  <c:v>1482</c:v>
                </c:pt>
                <c:pt idx="18">
                  <c:v>1482</c:v>
                </c:pt>
                <c:pt idx="19">
                  <c:v>1482</c:v>
                </c:pt>
                <c:pt idx="20">
                  <c:v>1482</c:v>
                </c:pt>
                <c:pt idx="21">
                  <c:v>1482</c:v>
                </c:pt>
                <c:pt idx="22">
                  <c:v>1482</c:v>
                </c:pt>
                <c:pt idx="23">
                  <c:v>1482</c:v>
                </c:pt>
                <c:pt idx="24">
                  <c:v>1535</c:v>
                </c:pt>
                <c:pt idx="25">
                  <c:v>1535</c:v>
                </c:pt>
                <c:pt idx="26">
                  <c:v>1535</c:v>
                </c:pt>
                <c:pt idx="27">
                  <c:v>1535</c:v>
                </c:pt>
                <c:pt idx="28">
                  <c:v>1535</c:v>
                </c:pt>
                <c:pt idx="29">
                  <c:v>222</c:v>
                </c:pt>
                <c:pt idx="30">
                  <c:v>222</c:v>
                </c:pt>
                <c:pt idx="31">
                  <c:v>222</c:v>
                </c:pt>
              </c:numCache>
            </c:numRef>
          </c:val>
          <c:extLst>
            <c:ext xmlns:c16="http://schemas.microsoft.com/office/drawing/2014/chart" uri="{C3380CC4-5D6E-409C-BE32-E72D297353CC}">
              <c16:uniqueId val="{00000006-9A81-4740-9DBD-4D3422CC5D19}"/>
            </c:ext>
          </c:extLst>
        </c:ser>
        <c:ser>
          <c:idx val="1"/>
          <c:order val="7"/>
          <c:tx>
            <c:v>PPL Montana</c:v>
          </c:tx>
          <c:spPr>
            <a:solidFill>
              <a:srgbClr val="FF4737"/>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1970-2022'!$B$124:$AZ$124</c:f>
              <c:numCache>
                <c:formatCode>General</c:formatCode>
                <c:ptCount val="51"/>
                <c:pt idx="28">
                  <c:v>0</c:v>
                </c:pt>
                <c:pt idx="29">
                  <c:v>1313</c:v>
                </c:pt>
                <c:pt idx="30">
                  <c:v>1313</c:v>
                </c:pt>
                <c:pt idx="31">
                  <c:v>1317</c:v>
                </c:pt>
                <c:pt idx="32">
                  <c:v>1317</c:v>
                </c:pt>
                <c:pt idx="33">
                  <c:v>1317</c:v>
                </c:pt>
                <c:pt idx="34">
                  <c:v>1317</c:v>
                </c:pt>
                <c:pt idx="35">
                  <c:v>1317</c:v>
                </c:pt>
                <c:pt idx="36">
                  <c:v>1317</c:v>
                </c:pt>
                <c:pt idx="37">
                  <c:v>1317</c:v>
                </c:pt>
                <c:pt idx="38">
                  <c:v>1317</c:v>
                </c:pt>
                <c:pt idx="39">
                  <c:v>1317</c:v>
                </c:pt>
                <c:pt idx="40">
                  <c:v>1317</c:v>
                </c:pt>
                <c:pt idx="41">
                  <c:v>1317</c:v>
                </c:pt>
                <c:pt idx="42">
                  <c:v>1322</c:v>
                </c:pt>
                <c:pt idx="43">
                  <c:v>1346</c:v>
                </c:pt>
                <c:pt idx="44">
                  <c:v>1346</c:v>
                </c:pt>
                <c:pt idx="45">
                  <c:v>1138</c:v>
                </c:pt>
                <c:pt idx="46">
                  <c:v>0</c:v>
                </c:pt>
                <c:pt idx="47">
                  <c:v>0</c:v>
                </c:pt>
                <c:pt idx="48">
                  <c:v>0</c:v>
                </c:pt>
                <c:pt idx="49">
                  <c:v>0</c:v>
                </c:pt>
                <c:pt idx="50">
                  <c:v>0</c:v>
                </c:pt>
              </c:numCache>
            </c:numRef>
          </c:val>
          <c:extLst>
            <c:ext xmlns:c16="http://schemas.microsoft.com/office/drawing/2014/chart" uri="{C3380CC4-5D6E-409C-BE32-E72D297353CC}">
              <c16:uniqueId val="{00000007-9A81-4740-9DBD-4D3422CC5D19}"/>
            </c:ext>
          </c:extLst>
        </c:ser>
        <c:ser>
          <c:idx val="2"/>
          <c:order val="8"/>
          <c:tx>
            <c:v>NWE Owned</c:v>
          </c:tx>
          <c:spPr>
            <a:solidFill>
              <a:srgbClr val="CC000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1970-2022'!$B$125:$BB$125</c:f>
              <c:numCache>
                <c:formatCode>General</c:formatCode>
                <c:ptCount val="53"/>
                <c:pt idx="28">
                  <c:v>0</c:v>
                </c:pt>
                <c:pt idx="29">
                  <c:v>0</c:v>
                </c:pt>
                <c:pt idx="30">
                  <c:v>0</c:v>
                </c:pt>
                <c:pt idx="31">
                  <c:v>0</c:v>
                </c:pt>
                <c:pt idx="32">
                  <c:v>222</c:v>
                </c:pt>
                <c:pt idx="33">
                  <c:v>222</c:v>
                </c:pt>
                <c:pt idx="34">
                  <c:v>222</c:v>
                </c:pt>
                <c:pt idx="35">
                  <c:v>222</c:v>
                </c:pt>
                <c:pt idx="36">
                  <c:v>222</c:v>
                </c:pt>
                <c:pt idx="37">
                  <c:v>222</c:v>
                </c:pt>
                <c:pt idx="38">
                  <c:v>222</c:v>
                </c:pt>
                <c:pt idx="39">
                  <c:v>222</c:v>
                </c:pt>
                <c:pt idx="40">
                  <c:v>222</c:v>
                </c:pt>
                <c:pt idx="41">
                  <c:v>372</c:v>
                </c:pt>
                <c:pt idx="42">
                  <c:v>412</c:v>
                </c:pt>
                <c:pt idx="43">
                  <c:v>412</c:v>
                </c:pt>
                <c:pt idx="44">
                  <c:v>412</c:v>
                </c:pt>
                <c:pt idx="45">
                  <c:v>412</c:v>
                </c:pt>
                <c:pt idx="46">
                  <c:v>848</c:v>
                </c:pt>
                <c:pt idx="47">
                  <c:v>848</c:v>
                </c:pt>
                <c:pt idx="48">
                  <c:v>857.7</c:v>
                </c:pt>
                <c:pt idx="49">
                  <c:v>857.7</c:v>
                </c:pt>
                <c:pt idx="50">
                  <c:v>946</c:v>
                </c:pt>
                <c:pt idx="51">
                  <c:v>952.6</c:v>
                </c:pt>
                <c:pt idx="52">
                  <c:v>952.6</c:v>
                </c:pt>
              </c:numCache>
            </c:numRef>
          </c:val>
          <c:extLst>
            <c:ext xmlns:c16="http://schemas.microsoft.com/office/drawing/2014/chart" uri="{C3380CC4-5D6E-409C-BE32-E72D297353CC}">
              <c16:uniqueId val="{00000008-9A81-4740-9DBD-4D3422CC5D19}"/>
            </c:ext>
          </c:extLst>
        </c:ser>
        <c:ser>
          <c:idx val="3"/>
          <c:order val="9"/>
          <c:tx>
            <c:v>NWE Portfolio</c:v>
          </c:tx>
          <c:spPr>
            <a:solidFill>
              <a:srgbClr val="B1171F"/>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1970-2022'!$B$126:$BB$126</c:f>
              <c:numCache>
                <c:formatCode>General</c:formatCode>
                <c:ptCount val="53"/>
                <c:pt idx="28">
                  <c:v>0</c:v>
                </c:pt>
                <c:pt idx="29">
                  <c:v>0</c:v>
                </c:pt>
                <c:pt idx="30">
                  <c:v>0</c:v>
                </c:pt>
                <c:pt idx="31">
                  <c:v>0</c:v>
                </c:pt>
                <c:pt idx="32">
                  <c:v>0</c:v>
                </c:pt>
                <c:pt idx="33">
                  <c:v>0</c:v>
                </c:pt>
                <c:pt idx="34">
                  <c:v>7.5</c:v>
                </c:pt>
                <c:pt idx="35">
                  <c:v>142.5</c:v>
                </c:pt>
                <c:pt idx="36">
                  <c:v>194.5</c:v>
                </c:pt>
                <c:pt idx="37">
                  <c:v>194.5</c:v>
                </c:pt>
                <c:pt idx="38">
                  <c:v>194.5</c:v>
                </c:pt>
                <c:pt idx="39">
                  <c:v>194.5</c:v>
                </c:pt>
                <c:pt idx="40">
                  <c:v>194.5</c:v>
                </c:pt>
                <c:pt idx="41">
                  <c:v>207.5</c:v>
                </c:pt>
                <c:pt idx="42">
                  <c:v>207.5</c:v>
                </c:pt>
                <c:pt idx="43">
                  <c:v>207.5</c:v>
                </c:pt>
                <c:pt idx="44">
                  <c:v>217.2</c:v>
                </c:pt>
                <c:pt idx="45">
                  <c:v>217.2</c:v>
                </c:pt>
                <c:pt idx="46">
                  <c:v>217.2</c:v>
                </c:pt>
                <c:pt idx="47">
                  <c:v>217.2</c:v>
                </c:pt>
                <c:pt idx="48">
                  <c:v>207.5</c:v>
                </c:pt>
                <c:pt idx="49">
                  <c:v>207.5</c:v>
                </c:pt>
                <c:pt idx="50">
                  <c:v>207.5</c:v>
                </c:pt>
                <c:pt idx="51">
                  <c:v>207.5</c:v>
                </c:pt>
                <c:pt idx="52">
                  <c:v>207.5</c:v>
                </c:pt>
              </c:numCache>
            </c:numRef>
          </c:val>
          <c:extLst>
            <c:ext xmlns:c16="http://schemas.microsoft.com/office/drawing/2014/chart" uri="{C3380CC4-5D6E-409C-BE32-E72D297353CC}">
              <c16:uniqueId val="{00000009-9A81-4740-9DBD-4D3422CC5D19}"/>
            </c:ext>
          </c:extLst>
        </c:ser>
        <c:ser>
          <c:idx val="4"/>
          <c:order val="10"/>
          <c:tx>
            <c:strRef>
              <c:f>'[1]Capacity 1970-2022'!$A$127</c:f>
              <c:strCache>
                <c:ptCount val="1"/>
                <c:pt idx="0">
                  <c:v>NWE QFs</c:v>
                </c:pt>
              </c:strCache>
            </c:strRef>
          </c:tx>
          <c:spPr>
            <a:solidFill>
              <a:srgbClr val="EB2554"/>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1970-2022'!$B$127:$BB$127</c:f>
              <c:numCache>
                <c:formatCode>General</c:formatCode>
                <c:ptCount val="53"/>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2.13</c:v>
                </c:pt>
                <c:pt idx="15">
                  <c:v>3.33</c:v>
                </c:pt>
                <c:pt idx="16">
                  <c:v>3.33</c:v>
                </c:pt>
                <c:pt idx="17">
                  <c:v>3.5180000000000002</c:v>
                </c:pt>
                <c:pt idx="18">
                  <c:v>4.2680000000000007</c:v>
                </c:pt>
                <c:pt idx="19">
                  <c:v>15.517999999999999</c:v>
                </c:pt>
                <c:pt idx="20">
                  <c:v>48.518000000000001</c:v>
                </c:pt>
                <c:pt idx="21">
                  <c:v>48.518000000000001</c:v>
                </c:pt>
                <c:pt idx="22">
                  <c:v>48.518000000000001</c:v>
                </c:pt>
                <c:pt idx="23">
                  <c:v>48.518000000000001</c:v>
                </c:pt>
                <c:pt idx="24">
                  <c:v>48.518000000000001</c:v>
                </c:pt>
                <c:pt idx="25">
                  <c:v>113.518</c:v>
                </c:pt>
                <c:pt idx="26">
                  <c:v>113.968</c:v>
                </c:pt>
                <c:pt idx="27">
                  <c:v>113.968</c:v>
                </c:pt>
                <c:pt idx="28">
                  <c:v>113.968</c:v>
                </c:pt>
                <c:pt idx="29">
                  <c:v>113.968</c:v>
                </c:pt>
                <c:pt idx="30">
                  <c:v>113.968</c:v>
                </c:pt>
                <c:pt idx="31">
                  <c:v>113.968</c:v>
                </c:pt>
                <c:pt idx="32">
                  <c:v>113.968</c:v>
                </c:pt>
                <c:pt idx="33">
                  <c:v>113.968</c:v>
                </c:pt>
                <c:pt idx="34">
                  <c:v>113.968</c:v>
                </c:pt>
                <c:pt idx="35">
                  <c:v>115.86800000000001</c:v>
                </c:pt>
                <c:pt idx="36">
                  <c:v>124.86800000000001</c:v>
                </c:pt>
                <c:pt idx="37">
                  <c:v>126.86800000000001</c:v>
                </c:pt>
                <c:pt idx="38">
                  <c:v>126.86800000000001</c:v>
                </c:pt>
                <c:pt idx="39">
                  <c:v>126.86800000000001</c:v>
                </c:pt>
                <c:pt idx="40">
                  <c:v>126.86800000000001</c:v>
                </c:pt>
                <c:pt idx="41">
                  <c:v>126.86800000000001</c:v>
                </c:pt>
                <c:pt idx="42">
                  <c:v>136.923</c:v>
                </c:pt>
                <c:pt idx="43">
                  <c:v>158.923</c:v>
                </c:pt>
                <c:pt idx="44">
                  <c:v>168.923</c:v>
                </c:pt>
                <c:pt idx="45">
                  <c:v>168.923</c:v>
                </c:pt>
                <c:pt idx="46">
                  <c:v>201.923</c:v>
                </c:pt>
                <c:pt idx="47">
                  <c:v>210.923</c:v>
                </c:pt>
                <c:pt idx="48">
                  <c:v>325.62299999999993</c:v>
                </c:pt>
                <c:pt idx="49">
                  <c:v>325.62299999999993</c:v>
                </c:pt>
                <c:pt idx="50">
                  <c:v>325.62299999999993</c:v>
                </c:pt>
                <c:pt idx="51">
                  <c:v>308.72299999999996</c:v>
                </c:pt>
                <c:pt idx="52">
                  <c:v>308.72299999999996</c:v>
                </c:pt>
              </c:numCache>
            </c:numRef>
          </c:val>
          <c:extLst>
            <c:ext xmlns:c16="http://schemas.microsoft.com/office/drawing/2014/chart" uri="{C3380CC4-5D6E-409C-BE32-E72D297353CC}">
              <c16:uniqueId val="{0000000A-9A81-4740-9DBD-4D3422CC5D19}"/>
            </c:ext>
          </c:extLst>
        </c:ser>
        <c:ser>
          <c:idx val="6"/>
          <c:order val="11"/>
          <c:tx>
            <c:v>Talen</c:v>
          </c:tx>
          <c:spPr>
            <a:solidFill>
              <a:srgbClr val="66330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1970-2022'!$B$128:$BB$128</c:f>
              <c:numCache>
                <c:formatCode>General</c:formatCode>
                <c:ptCount val="53"/>
                <c:pt idx="46">
                  <c:v>529</c:v>
                </c:pt>
                <c:pt idx="47">
                  <c:v>529</c:v>
                </c:pt>
                <c:pt idx="48">
                  <c:v>529</c:v>
                </c:pt>
                <c:pt idx="49">
                  <c:v>529</c:v>
                </c:pt>
                <c:pt idx="50">
                  <c:v>222</c:v>
                </c:pt>
                <c:pt idx="51">
                  <c:v>222</c:v>
                </c:pt>
                <c:pt idx="52">
                  <c:v>222</c:v>
                </c:pt>
              </c:numCache>
            </c:numRef>
          </c:val>
          <c:extLst>
            <c:ext xmlns:c16="http://schemas.microsoft.com/office/drawing/2014/chart" uri="{C3380CC4-5D6E-409C-BE32-E72D297353CC}">
              <c16:uniqueId val="{0000000B-9A81-4740-9DBD-4D3422CC5D19}"/>
            </c:ext>
          </c:extLst>
        </c:ser>
        <c:ser>
          <c:idx val="16"/>
          <c:order val="12"/>
          <c:tx>
            <c:v>Energy Keepers</c:v>
          </c:tx>
          <c:spPr>
            <a:solidFill>
              <a:schemeClr val="accent6">
                <a:lumMod val="50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1970-2022'!$B$135:$BB$135</c:f>
              <c:numCache>
                <c:formatCode>General</c:formatCode>
                <c:ptCount val="53"/>
                <c:pt idx="45">
                  <c:v>208</c:v>
                </c:pt>
                <c:pt idx="46">
                  <c:v>208</c:v>
                </c:pt>
                <c:pt idx="47">
                  <c:v>208</c:v>
                </c:pt>
                <c:pt idx="48">
                  <c:v>208</c:v>
                </c:pt>
                <c:pt idx="49">
                  <c:v>208</c:v>
                </c:pt>
                <c:pt idx="50">
                  <c:v>208</c:v>
                </c:pt>
                <c:pt idx="51">
                  <c:v>208</c:v>
                </c:pt>
                <c:pt idx="52">
                  <c:v>208</c:v>
                </c:pt>
              </c:numCache>
            </c:numRef>
          </c:val>
          <c:extLst>
            <c:ext xmlns:c16="http://schemas.microsoft.com/office/drawing/2014/chart" uri="{C3380CC4-5D6E-409C-BE32-E72D297353CC}">
              <c16:uniqueId val="{0000000C-9A81-4740-9DBD-4D3422CC5D19}"/>
            </c:ext>
          </c:extLst>
        </c:ser>
        <c:ser>
          <c:idx val="5"/>
          <c:order val="13"/>
          <c:tx>
            <c:v>MDU</c:v>
          </c:tx>
          <c:spPr>
            <a:solidFill>
              <a:srgbClr val="FFFF0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1970-2022'!$B$123:$BB$123</c:f>
              <c:numCache>
                <c:formatCode>General</c:formatCode>
                <c:ptCount val="53"/>
                <c:pt idx="0">
                  <c:v>57</c:v>
                </c:pt>
                <c:pt idx="1">
                  <c:v>57</c:v>
                </c:pt>
                <c:pt idx="2">
                  <c:v>80.3</c:v>
                </c:pt>
                <c:pt idx="3">
                  <c:v>80.3</c:v>
                </c:pt>
                <c:pt idx="4">
                  <c:v>80.3</c:v>
                </c:pt>
                <c:pt idx="5">
                  <c:v>80.3</c:v>
                </c:pt>
                <c:pt idx="6">
                  <c:v>80.3</c:v>
                </c:pt>
                <c:pt idx="7">
                  <c:v>80.3</c:v>
                </c:pt>
                <c:pt idx="8">
                  <c:v>80.3</c:v>
                </c:pt>
                <c:pt idx="9">
                  <c:v>121</c:v>
                </c:pt>
                <c:pt idx="10">
                  <c:v>121</c:v>
                </c:pt>
                <c:pt idx="11">
                  <c:v>121</c:v>
                </c:pt>
                <c:pt idx="12">
                  <c:v>121</c:v>
                </c:pt>
                <c:pt idx="13">
                  <c:v>121</c:v>
                </c:pt>
                <c:pt idx="14">
                  <c:v>121</c:v>
                </c:pt>
                <c:pt idx="15">
                  <c:v>121</c:v>
                </c:pt>
                <c:pt idx="16">
                  <c:v>114</c:v>
                </c:pt>
                <c:pt idx="17">
                  <c:v>114</c:v>
                </c:pt>
                <c:pt idx="18">
                  <c:v>114</c:v>
                </c:pt>
                <c:pt idx="19">
                  <c:v>114</c:v>
                </c:pt>
                <c:pt idx="20">
                  <c:v>114</c:v>
                </c:pt>
                <c:pt idx="21">
                  <c:v>114</c:v>
                </c:pt>
                <c:pt idx="22">
                  <c:v>114</c:v>
                </c:pt>
                <c:pt idx="23">
                  <c:v>114</c:v>
                </c:pt>
                <c:pt idx="24">
                  <c:v>114</c:v>
                </c:pt>
                <c:pt idx="25">
                  <c:v>114</c:v>
                </c:pt>
                <c:pt idx="26">
                  <c:v>114</c:v>
                </c:pt>
                <c:pt idx="27">
                  <c:v>114</c:v>
                </c:pt>
                <c:pt idx="28">
                  <c:v>114</c:v>
                </c:pt>
                <c:pt idx="29">
                  <c:v>114</c:v>
                </c:pt>
                <c:pt idx="30">
                  <c:v>114</c:v>
                </c:pt>
                <c:pt idx="31">
                  <c:v>114</c:v>
                </c:pt>
                <c:pt idx="32">
                  <c:v>114</c:v>
                </c:pt>
                <c:pt idx="33">
                  <c:v>157</c:v>
                </c:pt>
                <c:pt idx="34">
                  <c:v>157</c:v>
                </c:pt>
                <c:pt idx="35">
                  <c:v>157</c:v>
                </c:pt>
                <c:pt idx="36">
                  <c:v>157</c:v>
                </c:pt>
                <c:pt idx="37">
                  <c:v>177</c:v>
                </c:pt>
                <c:pt idx="38">
                  <c:v>177</c:v>
                </c:pt>
                <c:pt idx="39">
                  <c:v>177</c:v>
                </c:pt>
                <c:pt idx="40">
                  <c:v>187</c:v>
                </c:pt>
                <c:pt idx="41">
                  <c:v>187</c:v>
                </c:pt>
                <c:pt idx="42">
                  <c:v>187</c:v>
                </c:pt>
                <c:pt idx="43">
                  <c:v>187</c:v>
                </c:pt>
                <c:pt idx="44">
                  <c:v>187</c:v>
                </c:pt>
                <c:pt idx="45">
                  <c:v>205.6</c:v>
                </c:pt>
                <c:pt idx="46">
                  <c:v>205.6</c:v>
                </c:pt>
                <c:pt idx="47">
                  <c:v>205.6</c:v>
                </c:pt>
                <c:pt idx="48">
                  <c:v>205.6</c:v>
                </c:pt>
                <c:pt idx="49">
                  <c:v>205.6</c:v>
                </c:pt>
                <c:pt idx="50">
                  <c:v>205.6</c:v>
                </c:pt>
                <c:pt idx="51">
                  <c:v>155.60000000000002</c:v>
                </c:pt>
                <c:pt idx="52">
                  <c:v>155.60000000000002</c:v>
                </c:pt>
              </c:numCache>
            </c:numRef>
          </c:val>
          <c:extLst>
            <c:ext xmlns:c16="http://schemas.microsoft.com/office/drawing/2014/chart" uri="{C3380CC4-5D6E-409C-BE32-E72D297353CC}">
              <c16:uniqueId val="{0000000D-9A81-4740-9DBD-4D3422CC5D19}"/>
            </c:ext>
          </c:extLst>
        </c:ser>
        <c:ser>
          <c:idx val="11"/>
          <c:order val="14"/>
          <c:tx>
            <c:v>Morgan Stanley RDF</c:v>
          </c:tx>
          <c:spPr>
            <a:solidFill>
              <a:srgbClr val="F4A518"/>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1970-2022'!$B$133:$BB$133</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210</c:v>
                </c:pt>
                <c:pt idx="41">
                  <c:v>210</c:v>
                </c:pt>
                <c:pt idx="42">
                  <c:v>399</c:v>
                </c:pt>
                <c:pt idx="43">
                  <c:v>399</c:v>
                </c:pt>
                <c:pt idx="44">
                  <c:v>399</c:v>
                </c:pt>
                <c:pt idx="45">
                  <c:v>399</c:v>
                </c:pt>
                <c:pt idx="46">
                  <c:v>399</c:v>
                </c:pt>
                <c:pt idx="47">
                  <c:v>399</c:v>
                </c:pt>
                <c:pt idx="48">
                  <c:v>399</c:v>
                </c:pt>
                <c:pt idx="49">
                  <c:v>399</c:v>
                </c:pt>
                <c:pt idx="50">
                  <c:v>399</c:v>
                </c:pt>
                <c:pt idx="51">
                  <c:v>399</c:v>
                </c:pt>
                <c:pt idx="52">
                  <c:v>399</c:v>
                </c:pt>
              </c:numCache>
            </c:numRef>
          </c:val>
          <c:extLst>
            <c:ext xmlns:c16="http://schemas.microsoft.com/office/drawing/2014/chart" uri="{C3380CC4-5D6E-409C-BE32-E72D297353CC}">
              <c16:uniqueId val="{0000000E-9A81-4740-9DBD-4D3422CC5D19}"/>
            </c:ext>
          </c:extLst>
        </c:ser>
        <c:ser>
          <c:idx val="15"/>
          <c:order val="15"/>
          <c:tx>
            <c:v>Basin</c:v>
          </c:tx>
          <c:spPr>
            <a:solidFill>
              <a:schemeClr val="bg2">
                <a:lumMod val="75000"/>
              </a:schemeClr>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1970-2022'!$B$134:$BB$134</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91</c:v>
                </c:pt>
                <c:pt idx="41">
                  <c:v>91</c:v>
                </c:pt>
                <c:pt idx="42">
                  <c:v>91</c:v>
                </c:pt>
                <c:pt idx="43">
                  <c:v>91</c:v>
                </c:pt>
                <c:pt idx="44">
                  <c:v>91</c:v>
                </c:pt>
                <c:pt idx="45">
                  <c:v>91</c:v>
                </c:pt>
                <c:pt idx="46">
                  <c:v>91</c:v>
                </c:pt>
                <c:pt idx="47">
                  <c:v>91</c:v>
                </c:pt>
                <c:pt idx="48">
                  <c:v>91</c:v>
                </c:pt>
                <c:pt idx="49">
                  <c:v>91</c:v>
                </c:pt>
                <c:pt idx="50">
                  <c:v>91</c:v>
                </c:pt>
                <c:pt idx="51">
                  <c:v>91</c:v>
                </c:pt>
                <c:pt idx="52">
                  <c:v>91</c:v>
                </c:pt>
              </c:numCache>
            </c:numRef>
          </c:val>
          <c:extLst>
            <c:ext xmlns:c16="http://schemas.microsoft.com/office/drawing/2014/chart" uri="{C3380CC4-5D6E-409C-BE32-E72D297353CC}">
              <c16:uniqueId val="{0000000F-9A81-4740-9DBD-4D3422CC5D19}"/>
            </c:ext>
          </c:extLst>
        </c:ser>
        <c:ser>
          <c:idx val="14"/>
          <c:order val="16"/>
          <c:tx>
            <c:v>Other owners</c:v>
          </c:tx>
          <c:spPr>
            <a:solidFill>
              <a:srgbClr val="00B050"/>
            </a:solidFill>
            <a:ln w="25400">
              <a:noFill/>
            </a:ln>
            <a:effectLst/>
          </c:spPr>
          <c:cat>
            <c:numRef>
              <c:f>'[1]Capacity 1970-2022'!$B$1:$BB$1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'[1]Capacity 1970-2022'!$B$138:$BB$138</c:f>
              <c:numCache>
                <c:formatCode>General</c:formatCode>
                <c:ptCount val="53"/>
                <c:pt idx="0">
                  <c:v>17</c:v>
                </c:pt>
                <c:pt idx="1">
                  <c:v>17</c:v>
                </c:pt>
                <c:pt idx="2">
                  <c:v>17</c:v>
                </c:pt>
                <c:pt idx="3">
                  <c:v>17</c:v>
                </c:pt>
                <c:pt idx="4">
                  <c:v>17</c:v>
                </c:pt>
                <c:pt idx="5">
                  <c:v>17</c:v>
                </c:pt>
                <c:pt idx="6">
                  <c:v>17</c:v>
                </c:pt>
                <c:pt idx="7">
                  <c:v>17</c:v>
                </c:pt>
                <c:pt idx="8">
                  <c:v>17</c:v>
                </c:pt>
                <c:pt idx="9">
                  <c:v>17</c:v>
                </c:pt>
                <c:pt idx="10">
                  <c:v>17</c:v>
                </c:pt>
                <c:pt idx="11">
                  <c:v>17</c:v>
                </c:pt>
                <c:pt idx="12">
                  <c:v>17</c:v>
                </c:pt>
                <c:pt idx="13">
                  <c:v>17</c:v>
                </c:pt>
                <c:pt idx="14">
                  <c:v>17</c:v>
                </c:pt>
                <c:pt idx="15">
                  <c:v>17</c:v>
                </c:pt>
                <c:pt idx="16">
                  <c:v>17</c:v>
                </c:pt>
                <c:pt idx="17">
                  <c:v>17</c:v>
                </c:pt>
                <c:pt idx="18">
                  <c:v>17</c:v>
                </c:pt>
                <c:pt idx="19">
                  <c:v>17</c:v>
                </c:pt>
                <c:pt idx="20">
                  <c:v>17</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120.2</c:v>
                </c:pt>
                <c:pt idx="37">
                  <c:v>120.2</c:v>
                </c:pt>
                <c:pt idx="38">
                  <c:v>120.2</c:v>
                </c:pt>
                <c:pt idx="39">
                  <c:v>121.8</c:v>
                </c:pt>
                <c:pt idx="40">
                  <c:v>127.3</c:v>
                </c:pt>
                <c:pt idx="41">
                  <c:v>127.3</c:v>
                </c:pt>
                <c:pt idx="42">
                  <c:v>127.3</c:v>
                </c:pt>
                <c:pt idx="43">
                  <c:v>129.80000000000001</c:v>
                </c:pt>
                <c:pt idx="44">
                  <c:v>129.80000000000001</c:v>
                </c:pt>
                <c:pt idx="45">
                  <c:v>129.80000000000001</c:v>
                </c:pt>
                <c:pt idx="46">
                  <c:v>129.80000000000001</c:v>
                </c:pt>
                <c:pt idx="47">
                  <c:v>129.80000000000001</c:v>
                </c:pt>
                <c:pt idx="48">
                  <c:v>129.80000000000001</c:v>
                </c:pt>
                <c:pt idx="49">
                  <c:v>129.80000000000001</c:v>
                </c:pt>
                <c:pt idx="50">
                  <c:v>129.80000000000001</c:v>
                </c:pt>
                <c:pt idx="51">
                  <c:v>129.80000000000001</c:v>
                </c:pt>
                <c:pt idx="52">
                  <c:v>129.80000000000001</c:v>
                </c:pt>
              </c:numCache>
            </c:numRef>
          </c:val>
          <c:extLst>
            <c:ext xmlns:c16="http://schemas.microsoft.com/office/drawing/2014/chart" uri="{C3380CC4-5D6E-409C-BE32-E72D297353CC}">
              <c16:uniqueId val="{00000010-9A81-4740-9DBD-4D3422CC5D19}"/>
            </c:ext>
          </c:extLst>
        </c:ser>
        <c:dLbls>
          <c:showLegendKey val="0"/>
          <c:showVal val="0"/>
          <c:showCatName val="0"/>
          <c:showSerName val="0"/>
          <c:showPercent val="0"/>
          <c:showBubbleSize val="0"/>
        </c:dLbls>
        <c:axId val="600422880"/>
        <c:axId val="600419272"/>
      </c:areaChart>
      <c:catAx>
        <c:axId val="6004228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419272"/>
        <c:crosses val="autoZero"/>
        <c:auto val="1"/>
        <c:lblAlgn val="ctr"/>
        <c:lblOffset val="100"/>
        <c:noMultiLvlLbl val="0"/>
      </c:catAx>
      <c:valAx>
        <c:axId val="600419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4228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Total Generation (GWh) 1990-2020</a:t>
            </a:r>
          </a:p>
        </c:rich>
      </c:tx>
      <c:layout>
        <c:manualLayout>
          <c:xMode val="edge"/>
          <c:yMode val="edge"/>
          <c:x val="0.11638085705679109"/>
          <c:y val="0"/>
        </c:manualLayout>
      </c:layout>
      <c:overlay val="0"/>
    </c:title>
    <c:autoTitleDeleted val="0"/>
    <c:plotArea>
      <c:layout/>
      <c:lineChart>
        <c:grouping val="standard"/>
        <c:varyColors val="0"/>
        <c:ser>
          <c:idx val="1"/>
          <c:order val="0"/>
          <c:tx>
            <c:v>Coal</c:v>
          </c:tx>
          <c:spPr>
            <a:ln>
              <a:solidFill>
                <a:schemeClr val="accent2">
                  <a:lumMod val="50000"/>
                </a:schemeClr>
              </a:solidFill>
            </a:ln>
          </c:spPr>
          <c:marker>
            <c:symbol val="none"/>
          </c:marker>
          <c:dPt>
            <c:idx val="19"/>
            <c:bubble3D val="0"/>
            <c:extLst>
              <c:ext xmlns:c16="http://schemas.microsoft.com/office/drawing/2014/chart" uri="{C3380CC4-5D6E-409C-BE32-E72D297353CC}">
                <c16:uniqueId val="{00000000-1AA9-479F-91AF-4793CE5DAEC3}"/>
              </c:ext>
            </c:extLst>
          </c:dPt>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E5'!$D$36:$D$66</c:f>
              <c:numCache>
                <c:formatCode>#,##0</c:formatCode>
                <c:ptCount val="31"/>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pt idx="29">
                  <c:v>14101</c:v>
                </c:pt>
                <c:pt idx="30">
                  <c:v>8490</c:v>
                </c:pt>
              </c:numCache>
            </c:numRef>
          </c:val>
          <c:smooth val="0"/>
          <c:extLst>
            <c:ext xmlns:c16="http://schemas.microsoft.com/office/drawing/2014/chart" uri="{C3380CC4-5D6E-409C-BE32-E72D297353CC}">
              <c16:uniqueId val="{00000001-1AA9-479F-91AF-4793CE5DAEC3}"/>
            </c:ext>
          </c:extLst>
        </c:ser>
        <c:ser>
          <c:idx val="0"/>
          <c:order val="1"/>
          <c:tx>
            <c:v>Hydro</c:v>
          </c:tx>
          <c:marker>
            <c:symbol val="none"/>
          </c:marke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E5'!$B$36:$B$66</c:f>
              <c:numCache>
                <c:formatCode>#,##0</c:formatCode>
                <c:ptCount val="31"/>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pt idx="29">
                  <c:v>10005</c:v>
                </c:pt>
                <c:pt idx="30">
                  <c:v>10748</c:v>
                </c:pt>
              </c:numCache>
            </c:numRef>
          </c:val>
          <c:smooth val="0"/>
          <c:extLst>
            <c:ext xmlns:c16="http://schemas.microsoft.com/office/drawing/2014/chart" uri="{C3380CC4-5D6E-409C-BE32-E72D297353CC}">
              <c16:uniqueId val="{00000002-1AA9-479F-91AF-4793CE5DAEC3}"/>
            </c:ext>
          </c:extLst>
        </c:ser>
        <c:ser>
          <c:idx val="2"/>
          <c:order val="2"/>
          <c:tx>
            <c:v>Petroleum</c:v>
          </c:tx>
          <c:spPr>
            <a:ln>
              <a:solidFill>
                <a:srgbClr val="7030A0"/>
              </a:solidFill>
            </a:ln>
          </c:spPr>
          <c:marker>
            <c:symbol val="none"/>
          </c:marke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E5'!$F$36:$F$66</c:f>
              <c:numCache>
                <c:formatCode>0</c:formatCode>
                <c:ptCount val="31"/>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pt idx="29" formatCode="#,##0">
                  <c:v>465</c:v>
                </c:pt>
                <c:pt idx="30" formatCode="#,##0">
                  <c:v>457</c:v>
                </c:pt>
              </c:numCache>
            </c:numRef>
          </c:val>
          <c:smooth val="0"/>
          <c:extLst>
            <c:ext xmlns:c16="http://schemas.microsoft.com/office/drawing/2014/chart" uri="{C3380CC4-5D6E-409C-BE32-E72D297353CC}">
              <c16:uniqueId val="{00000003-1AA9-479F-91AF-4793CE5DAEC3}"/>
            </c:ext>
          </c:extLst>
        </c:ser>
        <c:ser>
          <c:idx val="3"/>
          <c:order val="3"/>
          <c:tx>
            <c:v>Natural Gas</c:v>
          </c:tx>
          <c:spPr>
            <a:ln>
              <a:solidFill>
                <a:schemeClr val="accent6">
                  <a:lumMod val="75000"/>
                </a:schemeClr>
              </a:solidFill>
            </a:ln>
          </c:spPr>
          <c:marker>
            <c:symbol val="none"/>
          </c:marke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E5'!$H$36:$H$66</c:f>
              <c:numCache>
                <c:formatCode>0</c:formatCode>
                <c:ptCount val="31"/>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pt idx="29" formatCode="#,##0">
                  <c:v>507</c:v>
                </c:pt>
                <c:pt idx="30" formatCode="#,##0">
                  <c:v>291</c:v>
                </c:pt>
              </c:numCache>
            </c:numRef>
          </c:val>
          <c:smooth val="0"/>
          <c:extLst>
            <c:ext xmlns:c16="http://schemas.microsoft.com/office/drawing/2014/chart" uri="{C3380CC4-5D6E-409C-BE32-E72D297353CC}">
              <c16:uniqueId val="{00000004-1AA9-479F-91AF-4793CE5DAEC3}"/>
            </c:ext>
          </c:extLst>
        </c:ser>
        <c:ser>
          <c:idx val="4"/>
          <c:order val="4"/>
          <c:tx>
            <c:v>Wind</c:v>
          </c:tx>
          <c:spPr>
            <a:ln>
              <a:solidFill>
                <a:schemeClr val="accent3"/>
              </a:solidFill>
            </a:ln>
          </c:spPr>
          <c:marker>
            <c:symbol val="none"/>
          </c:marke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E5'!$J$36:$J$66</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pt idx="29">
                  <c:v>2373</c:v>
                </c:pt>
                <c:pt idx="30">
                  <c:v>3059</c:v>
                </c:pt>
              </c:numCache>
            </c:numRef>
          </c:val>
          <c:smooth val="0"/>
          <c:extLst>
            <c:ext xmlns:c16="http://schemas.microsoft.com/office/drawing/2014/chart" uri="{C3380CC4-5D6E-409C-BE32-E72D297353CC}">
              <c16:uniqueId val="{00000005-1AA9-479F-91AF-4793CE5DAEC3}"/>
            </c:ext>
          </c:extLst>
        </c:ser>
        <c:ser>
          <c:idx val="5"/>
          <c:order val="5"/>
          <c:tx>
            <c:v>Other</c:v>
          </c:tx>
          <c:spPr>
            <a:ln>
              <a:solidFill>
                <a:schemeClr val="bg1">
                  <a:lumMod val="65000"/>
                </a:schemeClr>
              </a:solidFill>
            </a:ln>
          </c:spPr>
          <c:marker>
            <c:symbol val="none"/>
          </c:marke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E5'!$N$36:$N$66</c:f>
              <c:numCache>
                <c:formatCode>General</c:formatCode>
                <c:ptCount val="31"/>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pt idx="29" formatCode="#,##0">
                  <c:v>287</c:v>
                </c:pt>
                <c:pt idx="30" formatCode="#,##0">
                  <c:v>276</c:v>
                </c:pt>
              </c:numCache>
            </c:numRef>
          </c:val>
          <c:smooth val="0"/>
          <c:extLst>
            <c:ext xmlns:c16="http://schemas.microsoft.com/office/drawing/2014/chart" uri="{C3380CC4-5D6E-409C-BE32-E72D297353CC}">
              <c16:uniqueId val="{00000001-0694-4C43-9705-C9CFE28C0561}"/>
            </c:ext>
          </c:extLst>
        </c:ser>
        <c:dLbls>
          <c:showLegendKey val="0"/>
          <c:showVal val="0"/>
          <c:showCatName val="0"/>
          <c:showSerName val="0"/>
          <c:showPercent val="0"/>
          <c:showBubbleSize val="0"/>
        </c:dLbls>
        <c:smooth val="0"/>
        <c:axId val="249381248"/>
        <c:axId val="249383168"/>
      </c:lineChart>
      <c:catAx>
        <c:axId val="249381248"/>
        <c:scaling>
          <c:orientation val="minMax"/>
        </c:scaling>
        <c:delete val="0"/>
        <c:axPos val="b"/>
        <c:title>
          <c:tx>
            <c:rich>
              <a:bodyPr/>
              <a:lstStyle/>
              <a:p>
                <a:pPr>
                  <a:defRPr/>
                </a:pPr>
                <a:r>
                  <a:rPr lang="en-US"/>
                  <a:t>Year</a:t>
                </a:r>
              </a:p>
            </c:rich>
          </c:tx>
          <c:overlay val="0"/>
        </c:title>
        <c:numFmt formatCode="0" sourceLinked="1"/>
        <c:majorTickMark val="out"/>
        <c:minorTickMark val="none"/>
        <c:tickLblPos val="nextTo"/>
        <c:crossAx val="249383168"/>
        <c:crosses val="autoZero"/>
        <c:auto val="1"/>
        <c:lblAlgn val="ctr"/>
        <c:lblOffset val="100"/>
        <c:noMultiLvlLbl val="0"/>
      </c:catAx>
      <c:valAx>
        <c:axId val="249383168"/>
        <c:scaling>
          <c:orientation val="minMax"/>
        </c:scaling>
        <c:delete val="0"/>
        <c:axPos val="l"/>
        <c:majorGridlines>
          <c:spPr>
            <a:ln>
              <a:solidFill>
                <a:schemeClr val="accent1">
                  <a:alpha val="27000"/>
                </a:schemeClr>
              </a:solidFill>
            </a:ln>
          </c:spPr>
        </c:majorGridlines>
        <c:title>
          <c:tx>
            <c:rich>
              <a:bodyPr rot="-5400000" vert="horz"/>
              <a:lstStyle/>
              <a:p>
                <a:pPr>
                  <a:defRPr/>
                </a:pPr>
                <a:r>
                  <a:rPr lang="en-US"/>
                  <a:t>GWh</a:t>
                </a:r>
              </a:p>
            </c:rich>
          </c:tx>
          <c:overlay val="0"/>
        </c:title>
        <c:numFmt formatCode="#,##0" sourceLinked="1"/>
        <c:majorTickMark val="out"/>
        <c:minorTickMark val="none"/>
        <c:tickLblPos val="nextTo"/>
        <c:crossAx val="249381248"/>
        <c:crosses val="autoZero"/>
        <c:crossBetween val="between"/>
      </c:valAx>
      <c:spPr>
        <a:noFill/>
      </c:spPr>
    </c:plotArea>
    <c:legend>
      <c:legendPos val="r"/>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Montana Electric Generation from Primary Fuels-- Total Generation (GWh) 1990-2020</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02213184890354E-2"/>
          <c:y val="7.3329379201265324E-2"/>
          <c:w val="0.82314287637122285"/>
          <c:h val="0.82453881432080778"/>
        </c:manualLayout>
      </c:layout>
      <c:areaChart>
        <c:grouping val="stacked"/>
        <c:varyColors val="0"/>
        <c:ser>
          <c:idx val="1"/>
          <c:order val="0"/>
          <c:tx>
            <c:v>Coal</c:v>
          </c:tx>
          <c:spPr>
            <a:solidFill>
              <a:schemeClr val="accent2">
                <a:lumMod val="75000"/>
              </a:schemeClr>
            </a:solidFill>
            <a:ln w="25400">
              <a:noFill/>
            </a:ln>
            <a:effectLst/>
          </c:spP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E5'!$D$36:$D$66</c:f>
              <c:numCache>
                <c:formatCode>#,##0</c:formatCode>
                <c:ptCount val="31"/>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pt idx="29">
                  <c:v>14101</c:v>
                </c:pt>
                <c:pt idx="30">
                  <c:v>8490</c:v>
                </c:pt>
              </c:numCache>
            </c:numRef>
          </c:val>
          <c:extLst>
            <c:ext xmlns:c16="http://schemas.microsoft.com/office/drawing/2014/chart" uri="{C3380CC4-5D6E-409C-BE32-E72D297353CC}">
              <c16:uniqueId val="{00000000-C326-4B90-9EEB-C023B6606898}"/>
            </c:ext>
          </c:extLst>
        </c:ser>
        <c:ser>
          <c:idx val="0"/>
          <c:order val="1"/>
          <c:tx>
            <c:v>Hydro</c:v>
          </c:tx>
          <c:spPr>
            <a:solidFill>
              <a:schemeClr val="accent1"/>
            </a:solidFill>
            <a:ln>
              <a:noFill/>
            </a:ln>
            <a:effectLst/>
          </c:spP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E5'!$B$36:$B$66</c:f>
              <c:numCache>
                <c:formatCode>#,##0</c:formatCode>
                <c:ptCount val="31"/>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pt idx="29">
                  <c:v>10005</c:v>
                </c:pt>
                <c:pt idx="30">
                  <c:v>10748</c:v>
                </c:pt>
              </c:numCache>
            </c:numRef>
          </c:val>
          <c:extLst>
            <c:ext xmlns:c16="http://schemas.microsoft.com/office/drawing/2014/chart" uri="{C3380CC4-5D6E-409C-BE32-E72D297353CC}">
              <c16:uniqueId val="{00000001-C326-4B90-9EEB-C023B6606898}"/>
            </c:ext>
          </c:extLst>
        </c:ser>
        <c:ser>
          <c:idx val="3"/>
          <c:order val="2"/>
          <c:tx>
            <c:v>Pet Coke/Oil</c:v>
          </c:tx>
          <c:spPr>
            <a:solidFill>
              <a:srgbClr val="8B72AA"/>
            </a:solidFill>
            <a:ln w="25400">
              <a:noFill/>
            </a:ln>
            <a:effectLst/>
          </c:spP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E5'!$F$36:$F$66</c:f>
              <c:numCache>
                <c:formatCode>0</c:formatCode>
                <c:ptCount val="31"/>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pt idx="29" formatCode="#,##0">
                  <c:v>465</c:v>
                </c:pt>
                <c:pt idx="30" formatCode="#,##0">
                  <c:v>457</c:v>
                </c:pt>
              </c:numCache>
            </c:numRef>
          </c:val>
          <c:extLst>
            <c:ext xmlns:c16="http://schemas.microsoft.com/office/drawing/2014/chart" uri="{C3380CC4-5D6E-409C-BE32-E72D297353CC}">
              <c16:uniqueId val="{00000003-C326-4B90-9EEB-C023B6606898}"/>
            </c:ext>
          </c:extLst>
        </c:ser>
        <c:ser>
          <c:idx val="2"/>
          <c:order val="3"/>
          <c:tx>
            <c:v>Natural Gas</c:v>
          </c:tx>
          <c:spPr>
            <a:solidFill>
              <a:schemeClr val="accent6">
                <a:lumMod val="75000"/>
              </a:schemeClr>
            </a:solidFill>
            <a:ln w="25400">
              <a:noFill/>
            </a:ln>
            <a:effectLst/>
          </c:spP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E5'!$H$36:$H$66</c:f>
              <c:numCache>
                <c:formatCode>0</c:formatCode>
                <c:ptCount val="31"/>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pt idx="29" formatCode="#,##0">
                  <c:v>507</c:v>
                </c:pt>
                <c:pt idx="30" formatCode="#,##0">
                  <c:v>291</c:v>
                </c:pt>
              </c:numCache>
            </c:numRef>
          </c:val>
          <c:extLst>
            <c:ext xmlns:c16="http://schemas.microsoft.com/office/drawing/2014/chart" uri="{C3380CC4-5D6E-409C-BE32-E72D297353CC}">
              <c16:uniqueId val="{00000002-C326-4B90-9EEB-C023B6606898}"/>
            </c:ext>
          </c:extLst>
        </c:ser>
        <c:ser>
          <c:idx val="4"/>
          <c:order val="4"/>
          <c:tx>
            <c:v>Wind</c:v>
          </c:tx>
          <c:spPr>
            <a:solidFill>
              <a:schemeClr val="accent3">
                <a:lumMod val="60000"/>
                <a:lumOff val="40000"/>
              </a:schemeClr>
            </a:solidFill>
            <a:ln w="25400">
              <a:noFill/>
            </a:ln>
            <a:effectLst/>
          </c:spP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E5'!$J$36:$J$66</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pt idx="29">
                  <c:v>2373</c:v>
                </c:pt>
                <c:pt idx="30">
                  <c:v>3059</c:v>
                </c:pt>
              </c:numCache>
            </c:numRef>
          </c:val>
          <c:extLst>
            <c:ext xmlns:c16="http://schemas.microsoft.com/office/drawing/2014/chart" uri="{C3380CC4-5D6E-409C-BE32-E72D297353CC}">
              <c16:uniqueId val="{00000004-C326-4B90-9EEB-C023B6606898}"/>
            </c:ext>
          </c:extLst>
        </c:ser>
        <c:ser>
          <c:idx val="5"/>
          <c:order val="5"/>
          <c:tx>
            <c:v>Solar</c:v>
          </c:tx>
          <c:spPr>
            <a:solidFill>
              <a:srgbClr val="CCCC00"/>
            </a:solidFill>
            <a:ln w="25400">
              <a:noFill/>
            </a:ln>
            <a:effectLst/>
          </c:spP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E5'!$L$36:$L$66</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formatCode="General">
                  <c:v>8</c:v>
                </c:pt>
                <c:pt idx="27" formatCode="General">
                  <c:v>14</c:v>
                </c:pt>
                <c:pt idx="28">
                  <c:v>34</c:v>
                </c:pt>
                <c:pt idx="29">
                  <c:v>29</c:v>
                </c:pt>
                <c:pt idx="30">
                  <c:v>33</c:v>
                </c:pt>
              </c:numCache>
            </c:numRef>
          </c:val>
          <c:extLst>
            <c:ext xmlns:c16="http://schemas.microsoft.com/office/drawing/2014/chart" uri="{C3380CC4-5D6E-409C-BE32-E72D297353CC}">
              <c16:uniqueId val="{00000005-C326-4B90-9EEB-C023B6606898}"/>
            </c:ext>
          </c:extLst>
        </c:ser>
        <c:ser>
          <c:idx val="6"/>
          <c:order val="6"/>
          <c:tx>
            <c:v>Other</c:v>
          </c:tx>
          <c:spPr>
            <a:solidFill>
              <a:schemeClr val="bg1">
                <a:lumMod val="65000"/>
              </a:schemeClr>
            </a:solidFill>
            <a:ln w="25400">
              <a:noFill/>
            </a:ln>
            <a:effectLst/>
          </c:spPr>
          <c:cat>
            <c:numRef>
              <c:f>'Table E5'!$A$36:$A$66</c:f>
              <c:numCache>
                <c:formatCode>0</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'Table E5'!$N$36:$N$66</c:f>
              <c:numCache>
                <c:formatCode>General</c:formatCode>
                <c:ptCount val="31"/>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pt idx="29" formatCode="#,##0">
                  <c:v>287</c:v>
                </c:pt>
                <c:pt idx="30" formatCode="#,##0">
                  <c:v>276</c:v>
                </c:pt>
              </c:numCache>
            </c:numRef>
          </c:val>
          <c:extLst>
            <c:ext xmlns:c16="http://schemas.microsoft.com/office/drawing/2014/chart" uri="{C3380CC4-5D6E-409C-BE32-E72D297353CC}">
              <c16:uniqueId val="{00000000-5F97-47F2-8A7E-C5BA4C97BC6D}"/>
            </c:ext>
          </c:extLst>
        </c:ser>
        <c:dLbls>
          <c:showLegendKey val="0"/>
          <c:showVal val="0"/>
          <c:showCatName val="0"/>
          <c:showSerName val="0"/>
          <c:showPercent val="0"/>
          <c:showBubbleSize val="0"/>
        </c:dLbls>
        <c:axId val="637570024"/>
        <c:axId val="637562152"/>
      </c:areaChart>
      <c:dateAx>
        <c:axId val="6375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62152"/>
        <c:crosses val="autoZero"/>
        <c:auto val="0"/>
        <c:lblOffset val="100"/>
        <c:baseTimeUnit val="days"/>
      </c:dateAx>
      <c:valAx>
        <c:axId val="637562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Gigawatts Hours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00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Montana Electric Generation by Fuel, 1960-2020 (Percentage of Total) </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2"/>
          <c:order val="0"/>
          <c:tx>
            <c:strRef>
              <c:f>'Table E5'!$B$3:$C$3</c:f>
              <c:strCache>
                <c:ptCount val="1"/>
                <c:pt idx="0">
                  <c:v>HYDROELECTRIC</c:v>
                </c:pt>
              </c:strCache>
            </c:strRef>
          </c:tx>
          <c:spPr>
            <a:solidFill>
              <a:srgbClr val="0070C0"/>
            </a:solidFill>
            <a:ln w="25400">
              <a:noFill/>
            </a:ln>
            <a:effectLst/>
          </c:spPr>
          <c:cat>
            <c:numRef>
              <c:f>'Table E5'!$A$6:$A$66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E5'!$C$6:$C$66</c:f>
              <c:numCache>
                <c:formatCode>0.0%</c:formatCode>
                <c:ptCount val="61"/>
                <c:pt idx="0">
                  <c:v>0.9681241655540721</c:v>
                </c:pt>
                <c:pt idx="1">
                  <c:v>0.95855457227138641</c:v>
                </c:pt>
                <c:pt idx="2">
                  <c:v>0.90909090909090906</c:v>
                </c:pt>
                <c:pt idx="3">
                  <c:v>0.91158629056718232</c:v>
                </c:pt>
                <c:pt idx="4">
                  <c:v>0.93068631464046936</c:v>
                </c:pt>
                <c:pt idx="5">
                  <c:v>0.94844544940644437</c:v>
                </c:pt>
                <c:pt idx="6">
                  <c:v>0.92616353668494111</c:v>
                </c:pt>
                <c:pt idx="7">
                  <c:v>0.96049001213994045</c:v>
                </c:pt>
                <c:pt idx="8">
                  <c:v>0.94735166118246472</c:v>
                </c:pt>
                <c:pt idx="9">
                  <c:v>0.91002793565167128</c:v>
                </c:pt>
                <c:pt idx="10">
                  <c:v>0.87862955892695671</c:v>
                </c:pt>
                <c:pt idx="11">
                  <c:v>0.90578684036627966</c:v>
                </c:pt>
                <c:pt idx="12">
                  <c:v>0.88767741329072281</c:v>
                </c:pt>
                <c:pt idx="13">
                  <c:v>0.82749889916336417</c:v>
                </c:pt>
                <c:pt idx="14">
                  <c:v>0.88097826086956521</c:v>
                </c:pt>
                <c:pt idx="15">
                  <c:v>0.8522777926361772</c:v>
                </c:pt>
                <c:pt idx="16">
                  <c:v>0.77251775258502553</c:v>
                </c:pt>
                <c:pt idx="17">
                  <c:v>0.63007373203247186</c:v>
                </c:pt>
                <c:pt idx="18">
                  <c:v>0.70116181578632175</c:v>
                </c:pt>
                <c:pt idx="19">
                  <c:v>0.65868568517575143</c:v>
                </c:pt>
                <c:pt idx="20">
                  <c:v>0.64384004134634021</c:v>
                </c:pt>
                <c:pt idx="21">
                  <c:v>0.68379733075668825</c:v>
                </c:pt>
                <c:pt idx="22">
                  <c:v>0.73704103671706267</c:v>
                </c:pt>
                <c:pt idx="23">
                  <c:v>0.76781917685235612</c:v>
                </c:pt>
                <c:pt idx="24">
                  <c:v>0.58988304861683249</c:v>
                </c:pt>
                <c:pt idx="25">
                  <c:v>0.54377864852969371</c:v>
                </c:pt>
                <c:pt idx="26">
                  <c:v>0.48510933425969471</c:v>
                </c:pt>
                <c:pt idx="27">
                  <c:v>0.42850574730320312</c:v>
                </c:pt>
                <c:pt idx="28">
                  <c:v>0.33283900305189751</c:v>
                </c:pt>
                <c:pt idx="29">
                  <c:v>0.37158693044938435</c:v>
                </c:pt>
                <c:pt idx="30">
                  <c:v>0.41171724932769882</c:v>
                </c:pt>
                <c:pt idx="31">
                  <c:v>0.41922039715616571</c:v>
                </c:pt>
                <c:pt idx="32">
                  <c:v>0.31934362934362936</c:v>
                </c:pt>
                <c:pt idx="33">
                  <c:v>0.4027143635068906</c:v>
                </c:pt>
                <c:pt idx="34">
                  <c:v>0.32401701586291892</c:v>
                </c:pt>
                <c:pt idx="35">
                  <c:v>0.41392858518547049</c:v>
                </c:pt>
                <c:pt idx="36">
                  <c:v>0.51402913887543322</c:v>
                </c:pt>
                <c:pt idx="37">
                  <c:v>0.46895441984118658</c:v>
                </c:pt>
                <c:pt idx="38">
                  <c:v>0.39063982291556865</c:v>
                </c:pt>
                <c:pt idx="39">
                  <c:v>0.43992488621534742</c:v>
                </c:pt>
                <c:pt idx="40">
                  <c:v>0.363791017692424</c:v>
                </c:pt>
                <c:pt idx="41">
                  <c:v>0.27290359854737539</c:v>
                </c:pt>
                <c:pt idx="42">
                  <c:v>0.37555939389181126</c:v>
                </c:pt>
                <c:pt idx="43">
                  <c:v>0.33126498915070995</c:v>
                </c:pt>
                <c:pt idx="44">
                  <c:v>0.33058344843032589</c:v>
                </c:pt>
                <c:pt idx="45">
                  <c:v>0.34314041304270015</c:v>
                </c:pt>
                <c:pt idx="46">
                  <c:v>0.35866024642401928</c:v>
                </c:pt>
                <c:pt idx="47">
                  <c:v>0.32367826898482593</c:v>
                </c:pt>
                <c:pt idx="48">
                  <c:v>0.33740112022134494</c:v>
                </c:pt>
                <c:pt idx="49">
                  <c:v>0.35585445288810691</c:v>
                </c:pt>
                <c:pt idx="50">
                  <c:v>0.31602369843241246</c:v>
                </c:pt>
                <c:pt idx="51">
                  <c:v>0.41806897009525706</c:v>
                </c:pt>
                <c:pt idx="52">
                  <c:v>0.40579032548102861</c:v>
                </c:pt>
                <c:pt idx="53">
                  <c:v>0.34810560913063893</c:v>
                </c:pt>
                <c:pt idx="54">
                  <c:v>0.37950294137087714</c:v>
                </c:pt>
                <c:pt idx="55">
                  <c:v>0.33745136850726914</c:v>
                </c:pt>
                <c:pt idx="56">
                  <c:v>0.36290670889720705</c:v>
                </c:pt>
                <c:pt idx="57">
                  <c:v>0.38786719109882711</c:v>
                </c:pt>
                <c:pt idx="58">
                  <c:v>0.40450434474197555</c:v>
                </c:pt>
                <c:pt idx="59">
                  <c:v>0.35993092779796382</c:v>
                </c:pt>
                <c:pt idx="60">
                  <c:v>0.46024065430565664</c:v>
                </c:pt>
              </c:numCache>
            </c:numRef>
          </c:val>
          <c:extLst>
            <c:ext xmlns:c16="http://schemas.microsoft.com/office/drawing/2014/chart" uri="{C3380CC4-5D6E-409C-BE32-E72D297353CC}">
              <c16:uniqueId val="{00000002-8A60-4956-B9FE-F1E0A4FD125A}"/>
            </c:ext>
          </c:extLst>
        </c:ser>
        <c:ser>
          <c:idx val="4"/>
          <c:order val="1"/>
          <c:tx>
            <c:strRef>
              <c:f>'Table E5'!$D$3:$E$3</c:f>
              <c:strCache>
                <c:ptCount val="1"/>
                <c:pt idx="0">
                  <c:v>COAL</c:v>
                </c:pt>
              </c:strCache>
            </c:strRef>
          </c:tx>
          <c:spPr>
            <a:solidFill>
              <a:schemeClr val="accent2">
                <a:lumMod val="75000"/>
              </a:schemeClr>
            </a:solidFill>
            <a:ln w="25400">
              <a:noFill/>
            </a:ln>
            <a:effectLst/>
          </c:spPr>
          <c:cat>
            <c:numRef>
              <c:f>'Table E5'!$A$6:$A$66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E5'!$E$6:$E$66</c:f>
              <c:numCache>
                <c:formatCode>0.0%</c:formatCode>
                <c:ptCount val="61"/>
                <c:pt idx="0">
                  <c:v>0</c:v>
                </c:pt>
                <c:pt idx="1">
                  <c:v>3.8790560471976404E-2</c:v>
                </c:pt>
                <c:pt idx="2">
                  <c:v>4.1270741738760462E-2</c:v>
                </c:pt>
                <c:pt idx="3">
                  <c:v>4.3069457082195936E-2</c:v>
                </c:pt>
                <c:pt idx="4">
                  <c:v>3.9023059080365671E-2</c:v>
                </c:pt>
                <c:pt idx="5">
                  <c:v>3.2221594120972301E-2</c:v>
                </c:pt>
                <c:pt idx="6">
                  <c:v>3.6976554298378629E-2</c:v>
                </c:pt>
                <c:pt idx="7">
                  <c:v>3.4654011698488023E-2</c:v>
                </c:pt>
                <c:pt idx="8">
                  <c:v>4.6067296465343383E-2</c:v>
                </c:pt>
                <c:pt idx="9">
                  <c:v>7.0802427511800409E-2</c:v>
                </c:pt>
                <c:pt idx="10">
                  <c:v>9.7056163970662107E-2</c:v>
                </c:pt>
                <c:pt idx="11">
                  <c:v>8.5056169168318707E-2</c:v>
                </c:pt>
                <c:pt idx="12">
                  <c:v>0.1014193063257825</c:v>
                </c:pt>
                <c:pt idx="13">
                  <c:v>0.14343901365037429</c:v>
                </c:pt>
                <c:pt idx="14">
                  <c:v>0.10960144927536232</c:v>
                </c:pt>
                <c:pt idx="15">
                  <c:v>0.13764821253454579</c:v>
                </c:pt>
                <c:pt idx="16">
                  <c:v>0.22162700884514763</c:v>
                </c:pt>
                <c:pt idx="17">
                  <c:v>0.35659492068220749</c:v>
                </c:pt>
                <c:pt idx="18">
                  <c:v>0.29171158222541621</c:v>
                </c:pt>
                <c:pt idx="19">
                  <c:v>0.32564951604686704</c:v>
                </c:pt>
                <c:pt idx="20">
                  <c:v>0.3320627947541831</c:v>
                </c:pt>
                <c:pt idx="21">
                  <c:v>0.30478893652998368</c:v>
                </c:pt>
                <c:pt idx="22">
                  <c:v>0.26005669546436283</c:v>
                </c:pt>
                <c:pt idx="23">
                  <c:v>0.22925863887461859</c:v>
                </c:pt>
                <c:pt idx="24">
                  <c:v>0.40608266607315957</c:v>
                </c:pt>
                <c:pt idx="25">
                  <c:v>0.45226768242137766</c:v>
                </c:pt>
                <c:pt idx="26">
                  <c:v>0.5121666127819221</c:v>
                </c:pt>
                <c:pt idx="27">
                  <c:v>0.56789572453356463</c:v>
                </c:pt>
                <c:pt idx="28">
                  <c:v>0.66445667201643566</c:v>
                </c:pt>
                <c:pt idx="29">
                  <c:v>0.62558168119873347</c:v>
                </c:pt>
                <c:pt idx="30">
                  <c:v>0.58086822896657697</c:v>
                </c:pt>
                <c:pt idx="31">
                  <c:v>0.57552621440829332</c:v>
                </c:pt>
                <c:pt idx="32">
                  <c:v>0.67389961389961395</c:v>
                </c:pt>
                <c:pt idx="33">
                  <c:v>0.58991329116575209</c:v>
                </c:pt>
                <c:pt idx="34">
                  <c:v>0.66827018645887171</c:v>
                </c:pt>
                <c:pt idx="35">
                  <c:v>0.57524748661453717</c:v>
                </c:pt>
                <c:pt idx="36">
                  <c:v>0.46439616946752615</c:v>
                </c:pt>
                <c:pt idx="37">
                  <c:v>0.51128135166334343</c:v>
                </c:pt>
                <c:pt idx="38">
                  <c:v>0.58975440075893326</c:v>
                </c:pt>
                <c:pt idx="39">
                  <c:v>0.54085107737356375</c:v>
                </c:pt>
                <c:pt idx="40">
                  <c:v>0.61246786632390748</c:v>
                </c:pt>
                <c:pt idx="41">
                  <c:v>0.70303730604159786</c:v>
                </c:pt>
                <c:pt idx="42">
                  <c:v>0.60210410614744447</c:v>
                </c:pt>
                <c:pt idx="43">
                  <c:v>0.64901595035973958</c:v>
                </c:pt>
                <c:pt idx="44">
                  <c:v>0.64877375041994845</c:v>
                </c:pt>
                <c:pt idx="45">
                  <c:v>0.63792548051111353</c:v>
                </c:pt>
                <c:pt idx="46">
                  <c:v>0.60490723693527826</c:v>
                </c:pt>
                <c:pt idx="47">
                  <c:v>0.63450191835747127</c:v>
                </c:pt>
                <c:pt idx="48">
                  <c:v>0.61853534433309709</c:v>
                </c:pt>
                <c:pt idx="49">
                  <c:v>0.58440755437427472</c:v>
                </c:pt>
                <c:pt idx="50">
                  <c:v>0.62437091739115835</c:v>
                </c:pt>
                <c:pt idx="51">
                  <c:v>0.49971787978359722</c:v>
                </c:pt>
                <c:pt idx="52">
                  <c:v>0.50303902175867654</c:v>
                </c:pt>
                <c:pt idx="53">
                  <c:v>0.53743634196554335</c:v>
                </c:pt>
                <c:pt idx="54">
                  <c:v>0.51487209994051164</c:v>
                </c:pt>
                <c:pt idx="55">
                  <c:v>0.54648146884171733</c:v>
                </c:pt>
                <c:pt idx="56">
                  <c:v>0.51356896055283618</c:v>
                </c:pt>
                <c:pt idx="57">
                  <c:v>0.49126536976010771</c:v>
                </c:pt>
                <c:pt idx="58">
                  <c:v>0.47384287994325236</c:v>
                </c:pt>
                <c:pt idx="59">
                  <c:v>0.50728495880850455</c:v>
                </c:pt>
                <c:pt idx="60">
                  <c:v>0.36355072153470647</c:v>
                </c:pt>
              </c:numCache>
            </c:numRef>
          </c:val>
          <c:extLst>
            <c:ext xmlns:c16="http://schemas.microsoft.com/office/drawing/2014/chart" uri="{C3380CC4-5D6E-409C-BE32-E72D297353CC}">
              <c16:uniqueId val="{00000004-8A60-4956-B9FE-F1E0A4FD125A}"/>
            </c:ext>
          </c:extLst>
        </c:ser>
        <c:ser>
          <c:idx val="6"/>
          <c:order val="2"/>
          <c:tx>
            <c:v>Pet Coke</c:v>
          </c:tx>
          <c:spPr>
            <a:solidFill>
              <a:schemeClr val="accent4"/>
            </a:solidFill>
            <a:ln w="25400">
              <a:noFill/>
            </a:ln>
            <a:effectLst/>
          </c:spPr>
          <c:cat>
            <c:numRef>
              <c:f>'Table E5'!$A$6:$A$66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E5'!$G$6:$G$66</c:f>
              <c:numCache>
                <c:formatCode>0.0%</c:formatCode>
                <c:ptCount val="61"/>
                <c:pt idx="0">
                  <c:v>0</c:v>
                </c:pt>
                <c:pt idx="1">
                  <c:v>0</c:v>
                </c:pt>
                <c:pt idx="2">
                  <c:v>1.4182385477237272E-4</c:v>
                </c:pt>
                <c:pt idx="3">
                  <c:v>0</c:v>
                </c:pt>
                <c:pt idx="4">
                  <c:v>2.7288852503752219E-4</c:v>
                </c:pt>
                <c:pt idx="5">
                  <c:v>0</c:v>
                </c:pt>
                <c:pt idx="6">
                  <c:v>5.0157471130292779E-3</c:v>
                </c:pt>
                <c:pt idx="7">
                  <c:v>3.3108928374351616E-4</c:v>
                </c:pt>
                <c:pt idx="8">
                  <c:v>1.0614584439019212E-3</c:v>
                </c:pt>
                <c:pt idx="9">
                  <c:v>5.0091513341681921E-3</c:v>
                </c:pt>
                <c:pt idx="10">
                  <c:v>1.4066110720385814E-3</c:v>
                </c:pt>
                <c:pt idx="11">
                  <c:v>9.440196356084207E-5</c:v>
                </c:pt>
                <c:pt idx="12">
                  <c:v>6.5795657486605885E-4</c:v>
                </c:pt>
                <c:pt idx="13">
                  <c:v>7.5957727873183622E-3</c:v>
                </c:pt>
                <c:pt idx="14">
                  <c:v>5.4347826086956522E-4</c:v>
                </c:pt>
                <c:pt idx="15">
                  <c:v>1.5155567442275118E-3</c:v>
                </c:pt>
                <c:pt idx="16">
                  <c:v>1.6818238445247291E-3</c:v>
                </c:pt>
                <c:pt idx="17">
                  <c:v>6.85186564385194E-3</c:v>
                </c:pt>
                <c:pt idx="18">
                  <c:v>2.0960594083123726E-3</c:v>
                </c:pt>
                <c:pt idx="19">
                  <c:v>3.6933265410086604E-3</c:v>
                </c:pt>
                <c:pt idx="20">
                  <c:v>1.4212804444731571E-3</c:v>
                </c:pt>
                <c:pt idx="21">
                  <c:v>7.8507156229240896E-4</c:v>
                </c:pt>
                <c:pt idx="22">
                  <c:v>6.7494600431965439E-4</c:v>
                </c:pt>
                <c:pt idx="23">
                  <c:v>6.6413278932392404E-4</c:v>
                </c:pt>
                <c:pt idx="24">
                  <c:v>1.9109772521089864E-3</c:v>
                </c:pt>
                <c:pt idx="25">
                  <c:v>8.5484736193054255E-4</c:v>
                </c:pt>
                <c:pt idx="26">
                  <c:v>4.01909452876214E-4</c:v>
                </c:pt>
                <c:pt idx="27">
                  <c:v>8.1566638366598499E-4</c:v>
                </c:pt>
                <c:pt idx="28">
                  <c:v>1.2108917604478841E-3</c:v>
                </c:pt>
                <c:pt idx="29">
                  <c:v>1.1635842541981526E-3</c:v>
                </c:pt>
                <c:pt idx="30">
                  <c:v>1.0756819054936612E-3</c:v>
                </c:pt>
                <c:pt idx="31">
                  <c:v>7.0045179140545651E-4</c:v>
                </c:pt>
                <c:pt idx="32">
                  <c:v>6.5637065637065637E-4</c:v>
                </c:pt>
                <c:pt idx="33">
                  <c:v>9.2154316591965815E-4</c:v>
                </c:pt>
                <c:pt idx="34">
                  <c:v>7.9513378125869679E-4</c:v>
                </c:pt>
                <c:pt idx="35">
                  <c:v>6.4712453295327609E-3</c:v>
                </c:pt>
                <c:pt idx="36">
                  <c:v>1.6581585125013974E-2</c:v>
                </c:pt>
                <c:pt idx="37">
                  <c:v>1.5286668765522791E-2</c:v>
                </c:pt>
                <c:pt idx="38">
                  <c:v>1.5002986542988652E-2</c:v>
                </c:pt>
                <c:pt idx="39">
                  <c:v>1.550017505331169E-2</c:v>
                </c:pt>
                <c:pt idx="40">
                  <c:v>1.9654128232269769E-2</c:v>
                </c:pt>
                <c:pt idx="41">
                  <c:v>2.0535407725321888E-2</c:v>
                </c:pt>
                <c:pt idx="42">
                  <c:v>1.8436798304153255E-2</c:v>
                </c:pt>
                <c:pt idx="43">
                  <c:v>1.5309452206022308E-2</c:v>
                </c:pt>
                <c:pt idx="44">
                  <c:v>1.6392437194370824E-2</c:v>
                </c:pt>
                <c:pt idx="45">
                  <c:v>1.4849350370449908E-2</c:v>
                </c:pt>
                <c:pt idx="46">
                  <c:v>1.4839399518481802E-2</c:v>
                </c:pt>
                <c:pt idx="47">
                  <c:v>1.6545470256817948E-2</c:v>
                </c:pt>
                <c:pt idx="48">
                  <c:v>1.4142794479873131E-2</c:v>
                </c:pt>
                <c:pt idx="49">
                  <c:v>1.8359338149964436E-2</c:v>
                </c:pt>
                <c:pt idx="50">
                  <c:v>1.3712228525393574E-2</c:v>
                </c:pt>
                <c:pt idx="51">
                  <c:v>1.5300872913140164E-2</c:v>
                </c:pt>
                <c:pt idx="52">
                  <c:v>1.679554037043697E-2</c:v>
                </c:pt>
                <c:pt idx="53">
                  <c:v>1.6686531585220502E-2</c:v>
                </c:pt>
                <c:pt idx="54">
                  <c:v>1.4145019498975477E-2</c:v>
                </c:pt>
                <c:pt idx="55">
                  <c:v>1.6927172206675313E-2</c:v>
                </c:pt>
                <c:pt idx="56">
                  <c:v>1.6556291390728478E-2</c:v>
                </c:pt>
                <c:pt idx="57">
                  <c:v>1.6264483894971829E-2</c:v>
                </c:pt>
                <c:pt idx="58">
                  <c:v>1.5818407519063663E-2</c:v>
                </c:pt>
                <c:pt idx="59">
                  <c:v>1.6728423930639998E-2</c:v>
                </c:pt>
                <c:pt idx="60">
                  <c:v>1.9569220228664412E-2</c:v>
                </c:pt>
              </c:numCache>
            </c:numRef>
          </c:val>
          <c:extLst>
            <c:ext xmlns:c16="http://schemas.microsoft.com/office/drawing/2014/chart" uri="{C3380CC4-5D6E-409C-BE32-E72D297353CC}">
              <c16:uniqueId val="{00000006-8A60-4956-B9FE-F1E0A4FD125A}"/>
            </c:ext>
          </c:extLst>
        </c:ser>
        <c:ser>
          <c:idx val="8"/>
          <c:order val="3"/>
          <c:tx>
            <c:strRef>
              <c:f>'Table E5'!$H$3:$I$3</c:f>
              <c:strCache>
                <c:ptCount val="1"/>
                <c:pt idx="0">
                  <c:v>NATURAL GAS</c:v>
                </c:pt>
              </c:strCache>
            </c:strRef>
          </c:tx>
          <c:spPr>
            <a:solidFill>
              <a:schemeClr val="accent6">
                <a:lumMod val="75000"/>
              </a:schemeClr>
            </a:solidFill>
            <a:ln w="25400">
              <a:noFill/>
            </a:ln>
            <a:effectLst/>
          </c:spPr>
          <c:cat>
            <c:numRef>
              <c:f>'Table E5'!$A$6:$A$66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E5'!$I$6:$I$66</c:f>
              <c:numCache>
                <c:formatCode>0.0%</c:formatCode>
                <c:ptCount val="61"/>
                <c:pt idx="0">
                  <c:v>0</c:v>
                </c:pt>
                <c:pt idx="1">
                  <c:v>2.8023598820058997E-3</c:v>
                </c:pt>
                <c:pt idx="2">
                  <c:v>4.9496525315558079E-2</c:v>
                </c:pt>
                <c:pt idx="3">
                  <c:v>4.5344252350621776E-2</c:v>
                </c:pt>
                <c:pt idx="4">
                  <c:v>3.001773775412744E-2</c:v>
                </c:pt>
                <c:pt idx="5">
                  <c:v>1.9332956472583381E-2</c:v>
                </c:pt>
                <c:pt idx="6">
                  <c:v>3.1844161903650997E-2</c:v>
                </c:pt>
                <c:pt idx="7">
                  <c:v>4.5248868778280547E-3</c:v>
                </c:pt>
                <c:pt idx="8">
                  <c:v>5.5195839082899907E-3</c:v>
                </c:pt>
                <c:pt idx="9">
                  <c:v>1.4160485502360081E-2</c:v>
                </c:pt>
                <c:pt idx="10">
                  <c:v>2.2907666030342611E-2</c:v>
                </c:pt>
                <c:pt idx="11">
                  <c:v>9.0625885018408379E-3</c:v>
                </c:pt>
                <c:pt idx="12">
                  <c:v>1.0151330012219193E-2</c:v>
                </c:pt>
                <c:pt idx="13">
                  <c:v>2.1466314398943198E-2</c:v>
                </c:pt>
                <c:pt idx="14">
                  <c:v>8.8768115942028988E-3</c:v>
                </c:pt>
                <c:pt idx="15">
                  <c:v>8.5584380850494777E-3</c:v>
                </c:pt>
                <c:pt idx="16">
                  <c:v>4.1734147253021051E-3</c:v>
                </c:pt>
                <c:pt idx="17">
                  <c:v>6.4794816414686825E-3</c:v>
                </c:pt>
                <c:pt idx="18">
                  <c:v>5.0305425799496949E-3</c:v>
                </c:pt>
                <c:pt idx="19">
                  <c:v>1.1971472236372899E-2</c:v>
                </c:pt>
                <c:pt idx="20">
                  <c:v>2.2675883455003553E-2</c:v>
                </c:pt>
                <c:pt idx="21">
                  <c:v>1.062866115103569E-2</c:v>
                </c:pt>
                <c:pt idx="22">
                  <c:v>2.2273218142548597E-3</c:v>
                </c:pt>
                <c:pt idx="23">
                  <c:v>2.2580514837013421E-3</c:v>
                </c:pt>
                <c:pt idx="24">
                  <c:v>2.1233080578988736E-3</c:v>
                </c:pt>
                <c:pt idx="25">
                  <c:v>3.0988216869982169E-3</c:v>
                </c:pt>
                <c:pt idx="26">
                  <c:v>2.3221435055070143E-3</c:v>
                </c:pt>
                <c:pt idx="27">
                  <c:v>2.7828617795663015E-3</c:v>
                </c:pt>
                <c:pt idx="28">
                  <c:v>1.4934331712190571E-3</c:v>
                </c:pt>
                <c:pt idx="29">
                  <c:v>1.6678040976840188E-3</c:v>
                </c:pt>
                <c:pt idx="30">
                  <c:v>2.1129466000768342E-3</c:v>
                </c:pt>
                <c:pt idx="31">
                  <c:v>1.1207228662487305E-3</c:v>
                </c:pt>
                <c:pt idx="32">
                  <c:v>1.3513513513513514E-3</c:v>
                </c:pt>
                <c:pt idx="33">
                  <c:v>1.4660914003267289E-3</c:v>
                </c:pt>
                <c:pt idx="34">
                  <c:v>2.9022383015942432E-3</c:v>
                </c:pt>
                <c:pt idx="35">
                  <c:v>1.8874465544470552E-3</c:v>
                </c:pt>
                <c:pt idx="36">
                  <c:v>2.0494093974736372E-3</c:v>
                </c:pt>
                <c:pt idx="37">
                  <c:v>1.7140658341204043E-3</c:v>
                </c:pt>
                <c:pt idx="38">
                  <c:v>1.9676047925231018E-3</c:v>
                </c:pt>
                <c:pt idx="39">
                  <c:v>1.1776313695534548E-3</c:v>
                </c:pt>
                <c:pt idx="40">
                  <c:v>1.0058596703462876E-3</c:v>
                </c:pt>
                <c:pt idx="41">
                  <c:v>8.2902773192472762E-4</c:v>
                </c:pt>
                <c:pt idx="42">
                  <c:v>6.5470675983355579E-4</c:v>
                </c:pt>
                <c:pt idx="43">
                  <c:v>9.6950778484144811E-4</c:v>
                </c:pt>
                <c:pt idx="44">
                  <c:v>1.0434506700511405E-3</c:v>
                </c:pt>
                <c:pt idx="45">
                  <c:v>9.6417194602526929E-4</c:v>
                </c:pt>
                <c:pt idx="46">
                  <c:v>2.3927205778218382E-3</c:v>
                </c:pt>
                <c:pt idx="47">
                  <c:v>3.6629912550551315E-3</c:v>
                </c:pt>
                <c:pt idx="48">
                  <c:v>2.2154401592603843E-3</c:v>
                </c:pt>
                <c:pt idx="49">
                  <c:v>2.9110171077752407E-3</c:v>
                </c:pt>
                <c:pt idx="50">
                  <c:v>1.9170890537410629E-3</c:v>
                </c:pt>
                <c:pt idx="51">
                  <c:v>1.3873676524278934E-2</c:v>
                </c:pt>
                <c:pt idx="52">
                  <c:v>1.6687646106815321E-2</c:v>
                </c:pt>
                <c:pt idx="53">
                  <c:v>2.2176472712825513E-2</c:v>
                </c:pt>
                <c:pt idx="54">
                  <c:v>1.7020292154141053E-2</c:v>
                </c:pt>
                <c:pt idx="55">
                  <c:v>2.0442290628626032E-2</c:v>
                </c:pt>
                <c:pt idx="56">
                  <c:v>1.7132162395623381E-2</c:v>
                </c:pt>
                <c:pt idx="57">
                  <c:v>1.4776230466673753E-2</c:v>
                </c:pt>
                <c:pt idx="58">
                  <c:v>1.6882425962050009E-2</c:v>
                </c:pt>
                <c:pt idx="59">
                  <c:v>1.8239378350181676E-2</c:v>
                </c:pt>
                <c:pt idx="60">
                  <c:v>1.2460925791118915E-2</c:v>
                </c:pt>
              </c:numCache>
            </c:numRef>
          </c:val>
          <c:extLst>
            <c:ext xmlns:c16="http://schemas.microsoft.com/office/drawing/2014/chart" uri="{C3380CC4-5D6E-409C-BE32-E72D297353CC}">
              <c16:uniqueId val="{00000008-8A60-4956-B9FE-F1E0A4FD125A}"/>
            </c:ext>
          </c:extLst>
        </c:ser>
        <c:ser>
          <c:idx val="10"/>
          <c:order val="4"/>
          <c:tx>
            <c:v>Wind</c:v>
          </c:tx>
          <c:spPr>
            <a:solidFill>
              <a:schemeClr val="accent3">
                <a:lumMod val="60000"/>
                <a:lumOff val="40000"/>
              </a:schemeClr>
            </a:solidFill>
            <a:ln w="25400">
              <a:noFill/>
            </a:ln>
            <a:effectLst/>
          </c:spPr>
          <c:cat>
            <c:numRef>
              <c:f>'Table E5'!$A$6:$A$66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E5'!$K$6:$K$66</c:f>
              <c:numCache>
                <c:formatCode>0.0%</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1.5435844781192467E-2</c:v>
                </c:pt>
                <c:pt idx="47">
                  <c:v>1.7136497182952543E-2</c:v>
                </c:pt>
                <c:pt idx="48">
                  <c:v>2.0013429159496575E-2</c:v>
                </c:pt>
                <c:pt idx="49">
                  <c:v>3.0731254445401115E-2</c:v>
                </c:pt>
                <c:pt idx="50">
                  <c:v>3.1225302943842098E-2</c:v>
                </c:pt>
                <c:pt idx="51">
                  <c:v>3.8700255567725446E-2</c:v>
                </c:pt>
                <c:pt idx="52">
                  <c:v>4.5387520230174429E-2</c:v>
                </c:pt>
                <c:pt idx="53">
                  <c:v>6.3387149203597351E-2</c:v>
                </c:pt>
                <c:pt idx="54">
                  <c:v>6.5238945072377555E-2</c:v>
                </c:pt>
                <c:pt idx="55">
                  <c:v>6.7060268923622962E-2</c:v>
                </c:pt>
                <c:pt idx="56">
                  <c:v>7.7022746904693351E-2</c:v>
                </c:pt>
                <c:pt idx="57">
                  <c:v>7.6361574713865565E-2</c:v>
                </c:pt>
                <c:pt idx="58">
                  <c:v>7.6361056924986695E-2</c:v>
                </c:pt>
                <c:pt idx="59">
                  <c:v>8.5368924704104759E-2</c:v>
                </c:pt>
                <c:pt idx="60">
                  <c:v>0.13098959448464864</c:v>
                </c:pt>
              </c:numCache>
            </c:numRef>
          </c:val>
          <c:extLst>
            <c:ext xmlns:c16="http://schemas.microsoft.com/office/drawing/2014/chart" uri="{C3380CC4-5D6E-409C-BE32-E72D297353CC}">
              <c16:uniqueId val="{0000000A-8A60-4956-B9FE-F1E0A4FD125A}"/>
            </c:ext>
          </c:extLst>
        </c:ser>
        <c:ser>
          <c:idx val="12"/>
          <c:order val="5"/>
          <c:tx>
            <c:v>Solar</c:v>
          </c:tx>
          <c:spPr>
            <a:solidFill>
              <a:schemeClr val="accent1">
                <a:lumMod val="80000"/>
                <a:lumOff val="20000"/>
              </a:schemeClr>
            </a:solidFill>
            <a:ln w="25400">
              <a:noFill/>
            </a:ln>
            <a:effectLst/>
          </c:spPr>
          <c:cat>
            <c:numRef>
              <c:f>'Table E5'!$A$6:$A$66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E5'!$M$6:$M$66</c:f>
              <c:numCache>
                <c:formatCode>0.0%</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2.8793550244745177E-4</c:v>
                </c:pt>
                <c:pt idx="57">
                  <c:v>4.9608447609935866E-4</c:v>
                </c:pt>
                <c:pt idx="58">
                  <c:v>1.2058875687178579E-3</c:v>
                </c:pt>
                <c:pt idx="59">
                  <c:v>1.0432780515883008E-3</c:v>
                </c:pt>
                <c:pt idx="60">
                  <c:v>1.4130946773433821E-3</c:v>
                </c:pt>
              </c:numCache>
            </c:numRef>
          </c:val>
          <c:extLst>
            <c:ext xmlns:c16="http://schemas.microsoft.com/office/drawing/2014/chart" uri="{C3380CC4-5D6E-409C-BE32-E72D297353CC}">
              <c16:uniqueId val="{0000000C-8A60-4956-B9FE-F1E0A4FD125A}"/>
            </c:ext>
          </c:extLst>
        </c:ser>
        <c:ser>
          <c:idx val="14"/>
          <c:order val="6"/>
          <c:tx>
            <c:v>Other</c:v>
          </c:tx>
          <c:spPr>
            <a:solidFill>
              <a:schemeClr val="bg1">
                <a:lumMod val="65000"/>
              </a:schemeClr>
            </a:solidFill>
            <a:ln w="25400">
              <a:noFill/>
            </a:ln>
            <a:effectLst/>
          </c:spPr>
          <c:cat>
            <c:numRef>
              <c:f>'Table E5'!$A$6:$A$66</c:f>
              <c:numCache>
                <c:formatCode>0</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'Table E5'!$O$6:$O$66</c:f>
              <c:numCache>
                <c:formatCode>0.0%</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4.1874759892431808E-3</c:v>
                </c:pt>
                <c:pt idx="31">
                  <c:v>3.46723636745701E-3</c:v>
                </c:pt>
                <c:pt idx="32">
                  <c:v>4.7490347490347492E-3</c:v>
                </c:pt>
                <c:pt idx="33">
                  <c:v>4.9847107611108782E-3</c:v>
                </c:pt>
                <c:pt idx="34">
                  <c:v>3.9756689062934837E-3</c:v>
                </c:pt>
                <c:pt idx="35">
                  <c:v>2.5037556334501754E-3</c:v>
                </c:pt>
                <c:pt idx="36">
                  <c:v>2.9809591235980177E-3</c:v>
                </c:pt>
                <c:pt idx="37">
                  <c:v>2.7634938958267744E-3</c:v>
                </c:pt>
                <c:pt idx="38">
                  <c:v>2.635184989986297E-3</c:v>
                </c:pt>
                <c:pt idx="39">
                  <c:v>2.5780578630764826E-3</c:v>
                </c:pt>
                <c:pt idx="40">
                  <c:v>3.0621503099954634E-3</c:v>
                </c:pt>
                <c:pt idx="41">
                  <c:v>2.6824034334763948E-3</c:v>
                </c:pt>
                <c:pt idx="42">
                  <c:v>3.2582240716024181E-3</c:v>
                </c:pt>
                <c:pt idx="43">
                  <c:v>3.46415927519129E-3</c:v>
                </c:pt>
                <c:pt idx="44">
                  <c:v>3.1729441188547538E-3</c:v>
                </c:pt>
                <c:pt idx="45">
                  <c:v>3.0781345073195177E-3</c:v>
                </c:pt>
                <c:pt idx="46">
                  <c:v>3.7530094887409716E-3</c:v>
                </c:pt>
                <c:pt idx="47">
                  <c:v>4.4934499325982513E-3</c:v>
                </c:pt>
                <c:pt idx="48">
                  <c:v>7.6930863447717381E-3</c:v>
                </c:pt>
                <c:pt idx="49">
                  <c:v>7.7116010931007374E-3</c:v>
                </c:pt>
                <c:pt idx="50">
                  <c:v>1.2755530193682656E-2</c:v>
                </c:pt>
                <c:pt idx="51">
                  <c:v>1.1052474360250921E-2</c:v>
                </c:pt>
                <c:pt idx="52">
                  <c:v>1.2263981298327639E-2</c:v>
                </c:pt>
                <c:pt idx="53">
                  <c:v>1.2207895402174306E-2</c:v>
                </c:pt>
                <c:pt idx="54">
                  <c:v>9.1876528521382776E-3</c:v>
                </c:pt>
                <c:pt idx="55">
                  <c:v>1.1637430892089276E-2</c:v>
                </c:pt>
                <c:pt idx="56">
                  <c:v>1.2813129858911605E-2</c:v>
                </c:pt>
                <c:pt idx="57">
                  <c:v>1.300450019489033E-2</c:v>
                </c:pt>
                <c:pt idx="58">
                  <c:v>1.1562333747118283E-2</c:v>
                </c:pt>
                <c:pt idx="59">
                  <c:v>1.032485520020146E-2</c:v>
                </c:pt>
                <c:pt idx="60">
                  <c:v>1.1818610028690104E-2</c:v>
                </c:pt>
              </c:numCache>
            </c:numRef>
          </c:val>
          <c:extLst>
            <c:ext xmlns:c16="http://schemas.microsoft.com/office/drawing/2014/chart" uri="{C3380CC4-5D6E-409C-BE32-E72D297353CC}">
              <c16:uniqueId val="{0000000E-8A60-4956-B9FE-F1E0A4FD125A}"/>
            </c:ext>
          </c:extLst>
        </c:ser>
        <c:dLbls>
          <c:showLegendKey val="0"/>
          <c:showVal val="0"/>
          <c:showCatName val="0"/>
          <c:showSerName val="0"/>
          <c:showPercent val="0"/>
          <c:showBubbleSize val="0"/>
        </c:dLbls>
        <c:axId val="658860808"/>
        <c:axId val="662094960"/>
      </c:areaChart>
      <c:catAx>
        <c:axId val="658860808"/>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094960"/>
        <c:crosses val="autoZero"/>
        <c:auto val="1"/>
        <c:lblAlgn val="ctr"/>
        <c:lblOffset val="100"/>
        <c:noMultiLvlLbl val="0"/>
      </c:catAx>
      <c:valAx>
        <c:axId val="6620949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8608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Annual Montana Sales of Electricity by Sector, 1960-2020 (million kilowatt-hours)</a:t>
            </a:r>
          </a:p>
        </c:rich>
      </c:tx>
      <c:layout>
        <c:manualLayout>
          <c:xMode val="edge"/>
          <c:yMode val="edge"/>
          <c:x val="0.16299196787148593"/>
          <c:y val="9.1074681238615673E-3"/>
        </c:manualLayout>
      </c:layout>
      <c:overlay val="0"/>
    </c:title>
    <c:autoTitleDeleted val="0"/>
    <c:plotArea>
      <c:layout/>
      <c:lineChart>
        <c:grouping val="standard"/>
        <c:varyColors val="0"/>
        <c:ser>
          <c:idx val="0"/>
          <c:order val="0"/>
          <c:tx>
            <c:v>Residential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E6'!$B$6:$B$66</c:f>
              <c:numCache>
                <c:formatCode>0</c:formatCode>
                <c:ptCount val="61"/>
                <c:pt idx="0">
                  <c:v>935</c:v>
                </c:pt>
                <c:pt idx="1">
                  <c:v>982</c:v>
                </c:pt>
                <c:pt idx="2" formatCode="#,##0">
                  <c:v>1041</c:v>
                </c:pt>
                <c:pt idx="3" formatCode="#,##0">
                  <c:v>1077</c:v>
                </c:pt>
                <c:pt idx="4" formatCode="#,##0">
                  <c:v>1139</c:v>
                </c:pt>
                <c:pt idx="5" formatCode="#,##0">
                  <c:v>1216</c:v>
                </c:pt>
                <c:pt idx="6" formatCode="#,##0">
                  <c:v>1261</c:v>
                </c:pt>
                <c:pt idx="7" formatCode="#,##0">
                  <c:v>1291</c:v>
                </c:pt>
                <c:pt idx="8" formatCode="#,##0">
                  <c:v>1373</c:v>
                </c:pt>
                <c:pt idx="9" formatCode="#,##0">
                  <c:v>1462</c:v>
                </c:pt>
                <c:pt idx="10" formatCode="#,##0">
                  <c:v>1534</c:v>
                </c:pt>
                <c:pt idx="11" formatCode="#,##0">
                  <c:v>1633</c:v>
                </c:pt>
                <c:pt idx="12" formatCode="#,##0">
                  <c:v>1768</c:v>
                </c:pt>
                <c:pt idx="13" formatCode="#,##0">
                  <c:v>1812</c:v>
                </c:pt>
                <c:pt idx="14" formatCode="#,##0">
                  <c:v>1873</c:v>
                </c:pt>
                <c:pt idx="15" formatCode="#,##0">
                  <c:v>2058</c:v>
                </c:pt>
                <c:pt idx="16" formatCode="#,##0">
                  <c:v>2261</c:v>
                </c:pt>
                <c:pt idx="17" formatCode="#,##0">
                  <c:v>2440</c:v>
                </c:pt>
                <c:pt idx="18" formatCode="#,##0">
                  <c:v>2754</c:v>
                </c:pt>
                <c:pt idx="19" formatCode="#,##0">
                  <c:v>2957</c:v>
                </c:pt>
                <c:pt idx="20" formatCode="#,##0">
                  <c:v>2916</c:v>
                </c:pt>
                <c:pt idx="21" formatCode="#,##0">
                  <c:v>2906</c:v>
                </c:pt>
                <c:pt idx="22" formatCode="#,##0">
                  <c:v>3178</c:v>
                </c:pt>
                <c:pt idx="23" formatCode="#,##0">
                  <c:v>3097</c:v>
                </c:pt>
                <c:pt idx="24" formatCode="#,##0">
                  <c:v>3386</c:v>
                </c:pt>
                <c:pt idx="25" formatCode="#,##0">
                  <c:v>3505</c:v>
                </c:pt>
                <c:pt idx="26" formatCode="#,##0">
                  <c:v>3181</c:v>
                </c:pt>
                <c:pt idx="27" formatCode="#,##0">
                  <c:v>3139</c:v>
                </c:pt>
                <c:pt idx="28" formatCode="#,##0">
                  <c:v>3301</c:v>
                </c:pt>
                <c:pt idx="29" formatCode="#,##0">
                  <c:v>3456</c:v>
                </c:pt>
                <c:pt idx="30" formatCode="#,##0">
                  <c:v>3358.3850000000002</c:v>
                </c:pt>
                <c:pt idx="31" formatCode="#,##0">
                  <c:v>3458.893</c:v>
                </c:pt>
                <c:pt idx="32" formatCode="#,##0">
                  <c:v>3286.3649999999998</c:v>
                </c:pt>
                <c:pt idx="33" formatCode="#,##0">
                  <c:v>3597.9870000000001</c:v>
                </c:pt>
                <c:pt idx="34" formatCode="#,##0">
                  <c:v>3566.9169999999999</c:v>
                </c:pt>
                <c:pt idx="35" formatCode="#,##0">
                  <c:v>3639.8789999999999</c:v>
                </c:pt>
                <c:pt idx="36" formatCode="#,##0">
                  <c:v>3910.5160000000001</c:v>
                </c:pt>
                <c:pt idx="37" formatCode="#,##0">
                  <c:v>3803.973</c:v>
                </c:pt>
                <c:pt idx="38" formatCode="#,##0">
                  <c:v>3722.471</c:v>
                </c:pt>
                <c:pt idx="39" formatCode="#,##0">
                  <c:v>3664.4140000000002</c:v>
                </c:pt>
                <c:pt idx="40" formatCode="#,##0">
                  <c:v>3907.7539999999999</c:v>
                </c:pt>
                <c:pt idx="41" formatCode="#,##0">
                  <c:v>3886.2240000000002</c:v>
                </c:pt>
                <c:pt idx="42" formatCode="#,##0">
                  <c:v>4030.6640000000002</c:v>
                </c:pt>
                <c:pt idx="43" formatCode="#,##0">
                  <c:v>4120.1499999999996</c:v>
                </c:pt>
                <c:pt idx="44" formatCode="#,##0">
                  <c:v>4052.761</c:v>
                </c:pt>
                <c:pt idx="45" formatCode="#,##0">
                  <c:v>4221.4480000000003</c:v>
                </c:pt>
                <c:pt idx="46" formatCode="#,##0">
                  <c:v>4393.973</c:v>
                </c:pt>
                <c:pt idx="47" formatCode="#,##0">
                  <c:v>4541.5439999999999</c:v>
                </c:pt>
                <c:pt idx="48" formatCode="#,##0">
                  <c:v>4669.4669999999996</c:v>
                </c:pt>
                <c:pt idx="49" formatCode="#,##0">
                  <c:v>4774.2809999999999</c:v>
                </c:pt>
                <c:pt idx="50" formatCode="#,##0">
                  <c:v>4742.7939999999999</c:v>
                </c:pt>
                <c:pt idx="51" formatCode="#,##0">
                  <c:v>4913</c:v>
                </c:pt>
                <c:pt idx="52" formatCode="#,##0">
                  <c:v>4778</c:v>
                </c:pt>
                <c:pt idx="53" formatCode="#,##0">
                  <c:v>4926</c:v>
                </c:pt>
                <c:pt idx="54" formatCode="#,##0">
                  <c:v>4969</c:v>
                </c:pt>
                <c:pt idx="55" formatCode="#,##0">
                  <c:v>4825</c:v>
                </c:pt>
                <c:pt idx="56" formatCode="#,##0">
                  <c:v>4853</c:v>
                </c:pt>
                <c:pt idx="57" formatCode="#,##0">
                  <c:v>5225</c:v>
                </c:pt>
                <c:pt idx="58" formatCode="#,##0">
                  <c:v>5198</c:v>
                </c:pt>
                <c:pt idx="59" formatCode="#,##0">
                  <c:v>5308</c:v>
                </c:pt>
                <c:pt idx="60" formatCode="#,##0">
                  <c:v>5380</c:v>
                </c:pt>
              </c:numCache>
            </c:numRef>
          </c:val>
          <c:smooth val="0"/>
          <c:extLst>
            <c:ext xmlns:c16="http://schemas.microsoft.com/office/drawing/2014/chart" uri="{C3380CC4-5D6E-409C-BE32-E72D297353CC}">
              <c16:uniqueId val="{00000000-BB7A-4F14-B28C-A3476B009F27}"/>
            </c:ext>
          </c:extLst>
        </c:ser>
        <c:ser>
          <c:idx val="1"/>
          <c:order val="1"/>
          <c:tx>
            <c:v>Commercial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E6'!$C$6:$C$66</c:f>
              <c:numCache>
                <c:formatCode>0</c:formatCode>
                <c:ptCount val="61"/>
                <c:pt idx="0">
                  <c:v>479</c:v>
                </c:pt>
                <c:pt idx="1">
                  <c:v>518</c:v>
                </c:pt>
                <c:pt idx="2">
                  <c:v>551</c:v>
                </c:pt>
                <c:pt idx="3">
                  <c:v>574</c:v>
                </c:pt>
                <c:pt idx="4">
                  <c:v>610</c:v>
                </c:pt>
                <c:pt idx="5">
                  <c:v>654</c:v>
                </c:pt>
                <c:pt idx="6">
                  <c:v>698</c:v>
                </c:pt>
                <c:pt idx="7">
                  <c:v>746</c:v>
                </c:pt>
                <c:pt idx="8">
                  <c:v>805</c:v>
                </c:pt>
                <c:pt idx="9">
                  <c:v>863</c:v>
                </c:pt>
                <c:pt idx="10">
                  <c:v>924</c:v>
                </c:pt>
                <c:pt idx="11">
                  <c:v>990</c:v>
                </c:pt>
                <c:pt idx="12" formatCode="#,##0">
                  <c:v>1070</c:v>
                </c:pt>
                <c:pt idx="13" formatCode="#,##0">
                  <c:v>1125</c:v>
                </c:pt>
                <c:pt idx="14" formatCode="#,##0">
                  <c:v>1156</c:v>
                </c:pt>
                <c:pt idx="15" formatCode="#,##0">
                  <c:v>1250</c:v>
                </c:pt>
                <c:pt idx="16" formatCode="#,##0">
                  <c:v>1525</c:v>
                </c:pt>
                <c:pt idx="17" formatCode="#,##0">
                  <c:v>1625</c:v>
                </c:pt>
                <c:pt idx="18" formatCode="#,##0">
                  <c:v>1768</c:v>
                </c:pt>
                <c:pt idx="19" formatCode="#,##0">
                  <c:v>1907</c:v>
                </c:pt>
                <c:pt idx="20" formatCode="#,##0">
                  <c:v>1957</c:v>
                </c:pt>
                <c:pt idx="21" formatCode="#,##0">
                  <c:v>2045</c:v>
                </c:pt>
                <c:pt idx="22" formatCode="#,##0">
                  <c:v>2180</c:v>
                </c:pt>
                <c:pt idx="23" formatCode="#,##0">
                  <c:v>2334</c:v>
                </c:pt>
                <c:pt idx="24" formatCode="#,##0">
                  <c:v>2687</c:v>
                </c:pt>
                <c:pt idx="25" formatCode="#,##0">
                  <c:v>2521</c:v>
                </c:pt>
                <c:pt idx="26" formatCode="#,##0">
                  <c:v>2302</c:v>
                </c:pt>
                <c:pt idx="27" formatCode="#,##0">
                  <c:v>2495</c:v>
                </c:pt>
                <c:pt idx="28" formatCode="#,##0">
                  <c:v>2620</c:v>
                </c:pt>
                <c:pt idx="29" formatCode="#,##0">
                  <c:v>2670</c:v>
                </c:pt>
                <c:pt idx="30" formatCode="#,##0">
                  <c:v>2737.5259999999998</c:v>
                </c:pt>
                <c:pt idx="31" formatCode="#,##0">
                  <c:v>2818.85</c:v>
                </c:pt>
                <c:pt idx="32" formatCode="#,##0">
                  <c:v>2859.4879999999998</c:v>
                </c:pt>
                <c:pt idx="33" formatCode="#,##0">
                  <c:v>3026.0770000000002</c:v>
                </c:pt>
                <c:pt idx="34" formatCode="#,##0">
                  <c:v>3096.0320000000002</c:v>
                </c:pt>
                <c:pt idx="35" formatCode="#,##0">
                  <c:v>3133.252</c:v>
                </c:pt>
                <c:pt idx="36" formatCode="#,##0">
                  <c:v>3298.6</c:v>
                </c:pt>
                <c:pt idx="37" formatCode="#,##0">
                  <c:v>3292.924</c:v>
                </c:pt>
                <c:pt idx="38" formatCode="#,##0">
                  <c:v>3313.181</c:v>
                </c:pt>
                <c:pt idx="39" formatCode="#,##0">
                  <c:v>3025.1109999999999</c:v>
                </c:pt>
                <c:pt idx="40" formatCode="#,##0">
                  <c:v>3791.8609999999999</c:v>
                </c:pt>
                <c:pt idx="41" formatCode="#,##0">
                  <c:v>3865.6790000000001</c:v>
                </c:pt>
                <c:pt idx="42" formatCode="#,##0">
                  <c:v>4003.1080000000002</c:v>
                </c:pt>
                <c:pt idx="43" formatCode="#,##0">
                  <c:v>4437.53</c:v>
                </c:pt>
                <c:pt idx="44" formatCode="#,##0">
                  <c:v>4330.1779999999999</c:v>
                </c:pt>
                <c:pt idx="45" formatCode="#,##0">
                  <c:v>4473.3940000000002</c:v>
                </c:pt>
                <c:pt idx="46" formatCode="#,##0">
                  <c:v>4685.9920000000002</c:v>
                </c:pt>
                <c:pt idx="47" formatCode="#,##0">
                  <c:v>4827.7240000000002</c:v>
                </c:pt>
                <c:pt idx="48" formatCode="#,##0">
                  <c:v>4825.5200000000004</c:v>
                </c:pt>
                <c:pt idx="49" formatCode="#,##0">
                  <c:v>4779.366</c:v>
                </c:pt>
                <c:pt idx="50" formatCode="#,##0">
                  <c:v>4789.1819999999998</c:v>
                </c:pt>
                <c:pt idx="51" formatCode="#,##0">
                  <c:v>4892</c:v>
                </c:pt>
                <c:pt idx="52" formatCode="#,##0">
                  <c:v>4918</c:v>
                </c:pt>
                <c:pt idx="53" formatCode="#,##0">
                  <c:v>4890</c:v>
                </c:pt>
                <c:pt idx="54" formatCode="#,##0">
                  <c:v>4903</c:v>
                </c:pt>
                <c:pt idx="55" formatCode="#,##0">
                  <c:v>4894</c:v>
                </c:pt>
                <c:pt idx="56" formatCode="#,##0">
                  <c:v>4832</c:v>
                </c:pt>
                <c:pt idx="57" formatCode="#,##0">
                  <c:v>4970</c:v>
                </c:pt>
                <c:pt idx="58" formatCode="#,##0">
                  <c:v>4921</c:v>
                </c:pt>
                <c:pt idx="59" formatCode="#,##0">
                  <c:v>4956</c:v>
                </c:pt>
                <c:pt idx="60" formatCode="#,##0">
                  <c:v>4702</c:v>
                </c:pt>
              </c:numCache>
            </c:numRef>
          </c:val>
          <c:smooth val="0"/>
          <c:extLst>
            <c:ext xmlns:c16="http://schemas.microsoft.com/office/drawing/2014/chart" uri="{C3380CC4-5D6E-409C-BE32-E72D297353CC}">
              <c16:uniqueId val="{00000001-BB7A-4F14-B28C-A3476B009F27}"/>
            </c:ext>
          </c:extLst>
        </c:ser>
        <c:ser>
          <c:idx val="2"/>
          <c:order val="2"/>
          <c:tx>
            <c:v>Industrial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E6'!$D$6:$D$66</c:f>
              <c:numCache>
                <c:formatCode>#,##0</c:formatCode>
                <c:ptCount val="61"/>
                <c:pt idx="0">
                  <c:v>2951</c:v>
                </c:pt>
                <c:pt idx="1">
                  <c:v>2975</c:v>
                </c:pt>
                <c:pt idx="2">
                  <c:v>3099</c:v>
                </c:pt>
                <c:pt idx="3">
                  <c:v>3191</c:v>
                </c:pt>
                <c:pt idx="4">
                  <c:v>3544</c:v>
                </c:pt>
                <c:pt idx="5">
                  <c:v>3939</c:v>
                </c:pt>
                <c:pt idx="6">
                  <c:v>4657</c:v>
                </c:pt>
                <c:pt idx="7">
                  <c:v>4282</c:v>
                </c:pt>
                <c:pt idx="8">
                  <c:v>4982</c:v>
                </c:pt>
                <c:pt idx="9">
                  <c:v>6208</c:v>
                </c:pt>
                <c:pt idx="10">
                  <c:v>6029</c:v>
                </c:pt>
                <c:pt idx="11">
                  <c:v>5999</c:v>
                </c:pt>
                <c:pt idx="12">
                  <c:v>5660</c:v>
                </c:pt>
                <c:pt idx="13">
                  <c:v>5034</c:v>
                </c:pt>
                <c:pt idx="14">
                  <c:v>5929</c:v>
                </c:pt>
                <c:pt idx="15">
                  <c:v>5069</c:v>
                </c:pt>
                <c:pt idx="16">
                  <c:v>5922</c:v>
                </c:pt>
                <c:pt idx="17">
                  <c:v>5759</c:v>
                </c:pt>
                <c:pt idx="18">
                  <c:v>6106</c:v>
                </c:pt>
                <c:pt idx="19">
                  <c:v>6111</c:v>
                </c:pt>
                <c:pt idx="20">
                  <c:v>5815</c:v>
                </c:pt>
                <c:pt idx="21">
                  <c:v>5848</c:v>
                </c:pt>
                <c:pt idx="22">
                  <c:v>4759</c:v>
                </c:pt>
                <c:pt idx="23">
                  <c:v>4217</c:v>
                </c:pt>
                <c:pt idx="24">
                  <c:v>5229</c:v>
                </c:pt>
                <c:pt idx="25">
                  <c:v>5623</c:v>
                </c:pt>
                <c:pt idx="26">
                  <c:v>5948</c:v>
                </c:pt>
                <c:pt idx="27">
                  <c:v>6304</c:v>
                </c:pt>
                <c:pt idx="28">
                  <c:v>6438</c:v>
                </c:pt>
                <c:pt idx="29">
                  <c:v>6535</c:v>
                </c:pt>
                <c:pt idx="30">
                  <c:v>6529.326</c:v>
                </c:pt>
                <c:pt idx="31">
                  <c:v>6622.098</c:v>
                </c:pt>
                <c:pt idx="32">
                  <c:v>6414.3789999999999</c:v>
                </c:pt>
                <c:pt idx="33">
                  <c:v>5836.5789999999997</c:v>
                </c:pt>
                <c:pt idx="34">
                  <c:v>5960.54</c:v>
                </c:pt>
                <c:pt idx="35">
                  <c:v>6367.7020000000002</c:v>
                </c:pt>
                <c:pt idx="36">
                  <c:v>6305.683</c:v>
                </c:pt>
                <c:pt idx="37">
                  <c:v>6353</c:v>
                </c:pt>
                <c:pt idx="38">
                  <c:v>6773.7870000000003</c:v>
                </c:pt>
                <c:pt idx="39">
                  <c:v>6257.7479999999996</c:v>
                </c:pt>
                <c:pt idx="40">
                  <c:v>6567.9340000000002</c:v>
                </c:pt>
                <c:pt idx="41">
                  <c:v>3370.259</c:v>
                </c:pt>
                <c:pt idx="42">
                  <c:v>4462.7939999999999</c:v>
                </c:pt>
                <c:pt idx="43">
                  <c:v>4266.9799999999996</c:v>
                </c:pt>
                <c:pt idx="44">
                  <c:v>4573.8429999999998</c:v>
                </c:pt>
                <c:pt idx="45">
                  <c:v>4783.9960000000001</c:v>
                </c:pt>
                <c:pt idx="46">
                  <c:v>4735.0150000000003</c:v>
                </c:pt>
                <c:pt idx="47">
                  <c:v>6162.7169999999996</c:v>
                </c:pt>
                <c:pt idx="48">
                  <c:v>5831.4129999999996</c:v>
                </c:pt>
                <c:pt idx="49">
                  <c:v>4772.5119999999997</c:v>
                </c:pt>
                <c:pt idx="50">
                  <c:v>3891.1619999999998</c:v>
                </c:pt>
                <c:pt idx="51">
                  <c:v>3983</c:v>
                </c:pt>
                <c:pt idx="52">
                  <c:v>4168</c:v>
                </c:pt>
                <c:pt idx="53">
                  <c:v>4229</c:v>
                </c:pt>
                <c:pt idx="54">
                  <c:v>4230</c:v>
                </c:pt>
                <c:pt idx="55">
                  <c:v>4488</c:v>
                </c:pt>
                <c:pt idx="56">
                  <c:v>4416</c:v>
                </c:pt>
                <c:pt idx="57">
                  <c:v>4515</c:v>
                </c:pt>
                <c:pt idx="58">
                  <c:v>4720</c:v>
                </c:pt>
                <c:pt idx="59">
                  <c:v>5057</c:v>
                </c:pt>
                <c:pt idx="60">
                  <c:v>4502</c:v>
                </c:pt>
              </c:numCache>
            </c:numRef>
          </c:val>
          <c:smooth val="0"/>
          <c:extLst>
            <c:ext xmlns:c16="http://schemas.microsoft.com/office/drawing/2014/chart" uri="{C3380CC4-5D6E-409C-BE32-E72D297353CC}">
              <c16:uniqueId val="{00000002-BB7A-4F14-B28C-A3476B009F27}"/>
            </c:ext>
          </c:extLst>
        </c:ser>
        <c:ser>
          <c:idx val="3"/>
          <c:order val="3"/>
          <c:tx>
            <c:v>Total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E6'!$F$6:$F$66</c:f>
              <c:numCache>
                <c:formatCode>#,##0</c:formatCode>
                <c:ptCount val="61"/>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pt idx="57">
                  <c:v>14710</c:v>
                </c:pt>
                <c:pt idx="58">
                  <c:v>14839</c:v>
                </c:pt>
                <c:pt idx="59">
                  <c:v>15321</c:v>
                </c:pt>
                <c:pt idx="60">
                  <c:v>14584</c:v>
                </c:pt>
              </c:numCache>
            </c:numRef>
          </c:val>
          <c:smooth val="0"/>
          <c:extLst>
            <c:ext xmlns:c16="http://schemas.microsoft.com/office/drawing/2014/chart" uri="{C3380CC4-5D6E-409C-BE32-E72D297353CC}">
              <c16:uniqueId val="{00000003-BB7A-4F14-B28C-A3476B009F27}"/>
            </c:ext>
          </c:extLst>
        </c:ser>
        <c:dLbls>
          <c:showLegendKey val="0"/>
          <c:showVal val="0"/>
          <c:showCatName val="0"/>
          <c:showSerName val="0"/>
          <c:showPercent val="0"/>
          <c:showBubbleSize val="0"/>
        </c:dLbls>
        <c:smooth val="0"/>
        <c:axId val="266841088"/>
        <c:axId val="266851456"/>
      </c:lineChart>
      <c:catAx>
        <c:axId val="266841088"/>
        <c:scaling>
          <c:orientation val="minMax"/>
        </c:scaling>
        <c:delete val="0"/>
        <c:axPos val="b"/>
        <c:title>
          <c:tx>
            <c:rich>
              <a:bodyPr/>
              <a:lstStyle/>
              <a:p>
                <a:pPr>
                  <a:defRPr/>
                </a:pPr>
                <a:r>
                  <a:rPr lang="en-US"/>
                  <a:t>Year</a:t>
                </a:r>
              </a:p>
            </c:rich>
          </c:tx>
          <c:overlay val="0"/>
        </c:title>
        <c:numFmt formatCode="General" sourceLinked="0"/>
        <c:majorTickMark val="out"/>
        <c:minorTickMark val="none"/>
        <c:tickLblPos val="nextTo"/>
        <c:crossAx val="266851456"/>
        <c:crosses val="autoZero"/>
        <c:auto val="1"/>
        <c:lblAlgn val="ctr"/>
        <c:lblOffset val="100"/>
        <c:noMultiLvlLbl val="0"/>
      </c:catAx>
      <c:valAx>
        <c:axId val="266851456"/>
        <c:scaling>
          <c:orientation val="minMax"/>
        </c:scaling>
        <c:delete val="0"/>
        <c:axPos val="l"/>
        <c:majorGridlines/>
        <c:title>
          <c:tx>
            <c:rich>
              <a:bodyPr rot="-5400000" vert="horz"/>
              <a:lstStyle/>
              <a:p>
                <a:pPr>
                  <a:defRPr/>
                </a:pPr>
                <a:r>
                  <a:rPr lang="en-US"/>
                  <a:t>Million kWh</a:t>
                </a:r>
              </a:p>
            </c:rich>
          </c:tx>
          <c:overlay val="0"/>
        </c:title>
        <c:numFmt formatCode="0" sourceLinked="1"/>
        <c:majorTickMark val="out"/>
        <c:minorTickMark val="none"/>
        <c:tickLblPos val="nextTo"/>
        <c:crossAx val="266841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Montana and U.S. Average Retail Electrical</a:t>
            </a:r>
          </a:p>
          <a:p>
            <a:pPr>
              <a:defRPr/>
            </a:pPr>
            <a:r>
              <a:rPr lang="en-US"/>
              <a:t>Prices, All Customers, 1990-2020 (cents per kWh)</a:t>
            </a:r>
          </a:p>
        </c:rich>
      </c:tx>
      <c:overlay val="0"/>
    </c:title>
    <c:autoTitleDeleted val="0"/>
    <c:plotArea>
      <c:layout/>
      <c:lineChart>
        <c:grouping val="standard"/>
        <c:varyColors val="0"/>
        <c:ser>
          <c:idx val="0"/>
          <c:order val="0"/>
          <c:tx>
            <c:v>Montana Electricity Retail Price</c:v>
          </c:tx>
          <c:marker>
            <c:symbol val="none"/>
          </c:marker>
          <c:cat>
            <c:numRef>
              <c:f>'Table E7'!$A$36:$A$66</c:f>
              <c:numCache>
                <c:formatCode>0</c:formatCode>
                <c:ptCount val="31"/>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numCache>
            </c:numRef>
          </c:cat>
          <c:val>
            <c:numRef>
              <c:f>'Table E7'!$E$36:$E$66</c:f>
              <c:numCache>
                <c:formatCode>0.00</c:formatCode>
                <c:ptCount val="31"/>
                <c:pt idx="0">
                  <c:v>3.96</c:v>
                </c:pt>
                <c:pt idx="1">
                  <c:v>4.1399999999999997</c:v>
                </c:pt>
                <c:pt idx="2">
                  <c:v>4.1900000000000004</c:v>
                </c:pt>
                <c:pt idx="3">
                  <c:v>4.3600000000000003</c:v>
                </c:pt>
                <c:pt idx="4">
                  <c:v>4.51</c:v>
                </c:pt>
                <c:pt idx="5">
                  <c:v>4.6500000000000004</c:v>
                </c:pt>
                <c:pt idx="6">
                  <c:v>4.72</c:v>
                </c:pt>
                <c:pt idx="7">
                  <c:v>5.2</c:v>
                </c:pt>
                <c:pt idx="8">
                  <c:v>4.8</c:v>
                </c:pt>
                <c:pt idx="9">
                  <c:v>4.7699999999999996</c:v>
                </c:pt>
                <c:pt idx="10">
                  <c:v>5</c:v>
                </c:pt>
                <c:pt idx="11">
                  <c:v>6.48</c:v>
                </c:pt>
                <c:pt idx="12">
                  <c:v>5.7</c:v>
                </c:pt>
                <c:pt idx="13">
                  <c:v>6.14</c:v>
                </c:pt>
                <c:pt idx="14">
                  <c:v>6.4</c:v>
                </c:pt>
                <c:pt idx="15">
                  <c:v>6.72</c:v>
                </c:pt>
                <c:pt idx="16">
                  <c:v>6.91</c:v>
                </c:pt>
                <c:pt idx="17">
                  <c:v>7.13</c:v>
                </c:pt>
                <c:pt idx="18">
                  <c:v>7.72</c:v>
                </c:pt>
                <c:pt idx="19">
                  <c:v>7.57</c:v>
                </c:pt>
                <c:pt idx="20">
                  <c:v>7.88</c:v>
                </c:pt>
                <c:pt idx="21">
                  <c:v>8.23</c:v>
                </c:pt>
                <c:pt idx="22">
                  <c:v>8.25</c:v>
                </c:pt>
                <c:pt idx="23">
                  <c:v>8.58</c:v>
                </c:pt>
                <c:pt idx="24">
                  <c:v>8.59</c:v>
                </c:pt>
                <c:pt idx="25">
                  <c:v>8.9</c:v>
                </c:pt>
                <c:pt idx="26">
                  <c:v>8.84</c:v>
                </c:pt>
                <c:pt idx="27">
                  <c:v>8.92</c:v>
                </c:pt>
                <c:pt idx="28">
                  <c:v>8.84</c:v>
                </c:pt>
                <c:pt idx="29">
                  <c:v>9.02</c:v>
                </c:pt>
                <c:pt idx="30">
                  <c:v>9.1300000000000008</c:v>
                </c:pt>
              </c:numCache>
            </c:numRef>
          </c:val>
          <c:smooth val="0"/>
          <c:extLst>
            <c:ext xmlns:c16="http://schemas.microsoft.com/office/drawing/2014/chart" uri="{C3380CC4-5D6E-409C-BE32-E72D297353CC}">
              <c16:uniqueId val="{00000000-3CFE-4D8B-9271-0C14A33CF182}"/>
            </c:ext>
          </c:extLst>
        </c:ser>
        <c:ser>
          <c:idx val="1"/>
          <c:order val="1"/>
          <c:tx>
            <c:v>U.S. Electricity Retail Price</c:v>
          </c:tx>
          <c:marker>
            <c:symbol val="none"/>
          </c:marker>
          <c:cat>
            <c:numRef>
              <c:f>'Table E7'!$A$36:$A$66</c:f>
              <c:numCache>
                <c:formatCode>0</c:formatCode>
                <c:ptCount val="31"/>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numCache>
            </c:numRef>
          </c:cat>
          <c:val>
            <c:numRef>
              <c:f>'Table E7'!$F$36:$F$66</c:f>
              <c:numCache>
                <c:formatCode>0.00</c:formatCode>
                <c:ptCount val="31"/>
                <c:pt idx="0">
                  <c:v>6.5710303831657866</c:v>
                </c:pt>
                <c:pt idx="1">
                  <c:v>6.747230239300424</c:v>
                </c:pt>
                <c:pt idx="2">
                  <c:v>6.8206799561395979</c:v>
                </c:pt>
                <c:pt idx="3">
                  <c:v>6.927233865922183</c:v>
                </c:pt>
                <c:pt idx="4">
                  <c:v>6.9075356428545716</c:v>
                </c:pt>
                <c:pt idx="5">
                  <c:v>6.8933674521149717</c:v>
                </c:pt>
                <c:pt idx="6">
                  <c:v>6.8558489157692781</c:v>
                </c:pt>
                <c:pt idx="7">
                  <c:v>6.8455497841161472</c:v>
                </c:pt>
                <c:pt idx="8">
                  <c:v>6.7350678277677112</c:v>
                </c:pt>
                <c:pt idx="9">
                  <c:v>6.6392000418305424</c:v>
                </c:pt>
                <c:pt idx="10">
                  <c:v>6.81</c:v>
                </c:pt>
                <c:pt idx="11">
                  <c:v>7.29</c:v>
                </c:pt>
                <c:pt idx="12">
                  <c:v>7.2</c:v>
                </c:pt>
                <c:pt idx="13">
                  <c:v>7.44</c:v>
                </c:pt>
                <c:pt idx="14">
                  <c:v>7.61</c:v>
                </c:pt>
                <c:pt idx="15">
                  <c:v>8.14</c:v>
                </c:pt>
                <c:pt idx="16">
                  <c:v>8.9</c:v>
                </c:pt>
                <c:pt idx="17">
                  <c:v>9.1300000000000008</c:v>
                </c:pt>
                <c:pt idx="18">
                  <c:v>9.74</c:v>
                </c:pt>
                <c:pt idx="19">
                  <c:v>9.82</c:v>
                </c:pt>
                <c:pt idx="20">
                  <c:v>9.83</c:v>
                </c:pt>
                <c:pt idx="21">
                  <c:v>9.9</c:v>
                </c:pt>
                <c:pt idx="22">
                  <c:v>9.84</c:v>
                </c:pt>
                <c:pt idx="23">
                  <c:v>10.119999999999999</c:v>
                </c:pt>
                <c:pt idx="24">
                  <c:v>10.44</c:v>
                </c:pt>
                <c:pt idx="25">
                  <c:v>10.41</c:v>
                </c:pt>
                <c:pt idx="26">
                  <c:v>10.27</c:v>
                </c:pt>
                <c:pt idx="27">
                  <c:v>10.48</c:v>
                </c:pt>
                <c:pt idx="28">
                  <c:v>10.53</c:v>
                </c:pt>
                <c:pt idx="29">
                  <c:v>10.54</c:v>
                </c:pt>
                <c:pt idx="30">
                  <c:v>10.59</c:v>
                </c:pt>
              </c:numCache>
            </c:numRef>
          </c:val>
          <c:smooth val="0"/>
          <c:extLst>
            <c:ext xmlns:c16="http://schemas.microsoft.com/office/drawing/2014/chart" uri="{C3380CC4-5D6E-409C-BE32-E72D297353CC}">
              <c16:uniqueId val="{00000001-3CFE-4D8B-9271-0C14A33CF182}"/>
            </c:ext>
          </c:extLst>
        </c:ser>
        <c:dLbls>
          <c:showLegendKey val="0"/>
          <c:showVal val="0"/>
          <c:showCatName val="0"/>
          <c:showSerName val="0"/>
          <c:showPercent val="0"/>
          <c:showBubbleSize val="0"/>
        </c:dLbls>
        <c:smooth val="0"/>
        <c:axId val="266670464"/>
        <c:axId val="266672000"/>
      </c:lineChart>
      <c:catAx>
        <c:axId val="266670464"/>
        <c:scaling>
          <c:orientation val="minMax"/>
        </c:scaling>
        <c:delete val="0"/>
        <c:axPos val="b"/>
        <c:numFmt formatCode="General" sourceLinked="0"/>
        <c:majorTickMark val="out"/>
        <c:minorTickMark val="none"/>
        <c:tickLblPos val="nextTo"/>
        <c:crossAx val="266672000"/>
        <c:crosses val="autoZero"/>
        <c:auto val="1"/>
        <c:lblAlgn val="ctr"/>
        <c:lblOffset val="100"/>
        <c:noMultiLvlLbl val="0"/>
      </c:catAx>
      <c:valAx>
        <c:axId val="266672000"/>
        <c:scaling>
          <c:orientation val="minMax"/>
        </c:scaling>
        <c:delete val="0"/>
        <c:axPos val="l"/>
        <c:majorGridlines/>
        <c:numFmt formatCode="0.00" sourceLinked="1"/>
        <c:majorTickMark val="out"/>
        <c:minorTickMark val="none"/>
        <c:tickLblPos val="nextTo"/>
        <c:crossAx val="266670464"/>
        <c:crosses val="autoZero"/>
        <c:crossBetween val="between"/>
      </c:valAx>
    </c:plotArea>
    <c:legend>
      <c:legendPos val="r"/>
      <c:layout>
        <c:manualLayout>
          <c:xMode val="edge"/>
          <c:yMode val="edge"/>
          <c:x val="0.78742198041571332"/>
          <c:y val="0.52490960891687288"/>
          <c:w val="0.20285984660080753"/>
          <c:h val="0.20233252232607166"/>
        </c:manualLayout>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21</xdr:col>
      <xdr:colOff>19048</xdr:colOff>
      <xdr:row>2</xdr:row>
      <xdr:rowOff>190499</xdr:rowOff>
    </xdr:from>
    <xdr:to>
      <xdr:col>42</xdr:col>
      <xdr:colOff>419100</xdr:colOff>
      <xdr:row>38</xdr:row>
      <xdr:rowOff>161925</xdr:rowOff>
    </xdr:to>
    <xdr:graphicFrame macro="">
      <xdr:nvGraphicFramePr>
        <xdr:cNvPr id="7" name="Chart 6">
          <a:extLst>
            <a:ext uri="{FF2B5EF4-FFF2-40B4-BE49-F238E27FC236}">
              <a16:creationId xmlns:a16="http://schemas.microsoft.com/office/drawing/2014/main" id="{F1C9BC18-38E3-4F71-BBF3-C426CD5E0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19</xdr:col>
      <xdr:colOff>516947</xdr:colOff>
      <xdr:row>38</xdr:row>
      <xdr:rowOff>156037</xdr:rowOff>
    </xdr:to>
    <xdr:graphicFrame macro="">
      <xdr:nvGraphicFramePr>
        <xdr:cNvPr id="6" name="Chart 5">
          <a:extLst>
            <a:ext uri="{FF2B5EF4-FFF2-40B4-BE49-F238E27FC236}">
              <a16:creationId xmlns:a16="http://schemas.microsoft.com/office/drawing/2014/main" id="{852C607D-C9CF-402B-9237-F3506A4AC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xdr:row>
      <xdr:rowOff>0</xdr:rowOff>
    </xdr:from>
    <xdr:to>
      <xdr:col>22</xdr:col>
      <xdr:colOff>123825</xdr:colOff>
      <xdr:row>41</xdr:row>
      <xdr:rowOff>106680</xdr:rowOff>
    </xdr:to>
    <xdr:graphicFrame macro="">
      <xdr:nvGraphicFramePr>
        <xdr:cNvPr id="2" name="Chart 1">
          <a:extLst>
            <a:ext uri="{FF2B5EF4-FFF2-40B4-BE49-F238E27FC236}">
              <a16:creationId xmlns:a16="http://schemas.microsoft.com/office/drawing/2014/main" id="{3FA9FE96-C600-4A65-8B29-82B00CEB8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609599</xdr:colOff>
      <xdr:row>3</xdr:row>
      <xdr:rowOff>1</xdr:rowOff>
    </xdr:from>
    <xdr:to>
      <xdr:col>47</xdr:col>
      <xdr:colOff>504824</xdr:colOff>
      <xdr:row>41</xdr:row>
      <xdr:rowOff>133351</xdr:rowOff>
    </xdr:to>
    <xdr:graphicFrame macro="">
      <xdr:nvGraphicFramePr>
        <xdr:cNvPr id="3" name="Chart 2">
          <a:extLst>
            <a:ext uri="{FF2B5EF4-FFF2-40B4-BE49-F238E27FC236}">
              <a16:creationId xmlns:a16="http://schemas.microsoft.com/office/drawing/2014/main" id="{C738A09D-EAC4-4F50-960F-C06E5E7CA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50</xdr:row>
      <xdr:rowOff>0</xdr:rowOff>
    </xdr:from>
    <xdr:to>
      <xdr:col>22</xdr:col>
      <xdr:colOff>200025</xdr:colOff>
      <xdr:row>81</xdr:row>
      <xdr:rowOff>38100</xdr:rowOff>
    </xdr:to>
    <xdr:graphicFrame macro="">
      <xdr:nvGraphicFramePr>
        <xdr:cNvPr id="7" name="Montana and U.S. Retail Prices">
          <a:extLst>
            <a:ext uri="{FF2B5EF4-FFF2-40B4-BE49-F238E27FC236}">
              <a16:creationId xmlns:a16="http://schemas.microsoft.com/office/drawing/2014/main" id="{404D3700-4F79-4853-97A5-AB096CB5E9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419099</xdr:colOff>
      <xdr:row>4</xdr:row>
      <xdr:rowOff>38099</xdr:rowOff>
    </xdr:from>
    <xdr:to>
      <xdr:col>34</xdr:col>
      <xdr:colOff>104775</xdr:colOff>
      <xdr:row>42</xdr:row>
      <xdr:rowOff>38100</xdr:rowOff>
    </xdr:to>
    <xdr:graphicFrame macro="">
      <xdr:nvGraphicFramePr>
        <xdr:cNvPr id="4" name="Chart 3">
          <a:extLst>
            <a:ext uri="{FF2B5EF4-FFF2-40B4-BE49-F238E27FC236}">
              <a16:creationId xmlns:a16="http://schemas.microsoft.com/office/drawing/2014/main" id="{AE101010-DCD1-4364-8F6F-2124E1C0BE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2</xdr:row>
      <xdr:rowOff>28575</xdr:rowOff>
    </xdr:from>
    <xdr:to>
      <xdr:col>22</xdr:col>
      <xdr:colOff>314325</xdr:colOff>
      <xdr:row>37</xdr:row>
      <xdr:rowOff>0</xdr:rowOff>
    </xdr:to>
    <xdr:graphicFrame macro="">
      <xdr:nvGraphicFramePr>
        <xdr:cNvPr id="3" name="Chart 2">
          <a:extLst>
            <a:ext uri="{FF2B5EF4-FFF2-40B4-BE49-F238E27FC236}">
              <a16:creationId xmlns:a16="http://schemas.microsoft.com/office/drawing/2014/main" id="{0E482680-5014-4067-B218-EF5B6FDB4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0.55021</cdr:x>
      <cdr:y>0.39067</cdr:y>
    </cdr:from>
    <cdr:to>
      <cdr:x>0.70425</cdr:x>
      <cdr:y>0.55093</cdr:y>
    </cdr:to>
    <cdr:sp macro="" textlink="">
      <cdr:nvSpPr>
        <cdr:cNvPr id="2" name="TextBox 1">
          <a:extLst xmlns:a="http://schemas.openxmlformats.org/drawingml/2006/main">
            <a:ext uri="{FF2B5EF4-FFF2-40B4-BE49-F238E27FC236}">
              <a16:creationId xmlns:a16="http://schemas.microsoft.com/office/drawing/2014/main" id="{94EE3B5B-8E4B-4E4C-999E-E04F500DA528}"/>
            </a:ext>
          </a:extLst>
        </cdr:cNvPr>
        <cdr:cNvSpPr txBox="1"/>
      </cdr:nvSpPr>
      <cdr:spPr>
        <a:xfrm xmlns:a="http://schemas.openxmlformats.org/drawingml/2006/main">
          <a:off x="7452347" y="2593608"/>
          <a:ext cx="2086402" cy="10639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PPL-Montana</a:t>
          </a:r>
          <a:r>
            <a:rPr lang="en-US" sz="1100" baseline="0"/>
            <a:t> sells hydro dams to NWE and coal plants to Talen..SKQ (Kerr) Dam goes to tribal comapny Energy Keepers (2015)</a:t>
          </a:r>
          <a:endParaRPr lang="en-US" sz="1100"/>
        </a:p>
      </cdr:txBody>
    </cdr:sp>
  </cdr:relSizeAnchor>
  <cdr:relSizeAnchor xmlns:cdr="http://schemas.openxmlformats.org/drawingml/2006/chartDrawing">
    <cdr:from>
      <cdr:x>0.68946</cdr:x>
      <cdr:y>0.45279</cdr:y>
    </cdr:from>
    <cdr:to>
      <cdr:x>0.72427</cdr:x>
      <cdr:y>0.45423</cdr:y>
    </cdr:to>
    <cdr:cxnSp macro="">
      <cdr:nvCxnSpPr>
        <cdr:cNvPr id="3" name="Straight Arrow Connector 2">
          <a:extLst xmlns:a="http://schemas.openxmlformats.org/drawingml/2006/main">
            <a:ext uri="{FF2B5EF4-FFF2-40B4-BE49-F238E27FC236}">
              <a16:creationId xmlns:a16="http://schemas.microsoft.com/office/drawing/2014/main" id="{2728B513-4081-479C-851A-E613E0FB7299}"/>
            </a:ext>
          </a:extLst>
        </cdr:cNvPr>
        <cdr:cNvCxnSpPr/>
      </cdr:nvCxnSpPr>
      <cdr:spPr>
        <a:xfrm xmlns:a="http://schemas.openxmlformats.org/drawingml/2006/main">
          <a:off x="9338370" y="3006072"/>
          <a:ext cx="471486" cy="956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0.13572</cdr:x>
      <cdr:y>0.24074</cdr:y>
    </cdr:from>
    <cdr:to>
      <cdr:x>0.2976</cdr:x>
      <cdr:y>0.33859</cdr:y>
    </cdr:to>
    <cdr:sp macro="" textlink="">
      <cdr:nvSpPr>
        <cdr:cNvPr id="6" name="Right Brace 5">
          <a:extLst xmlns:a="http://schemas.openxmlformats.org/drawingml/2006/main">
            <a:ext uri="{FF2B5EF4-FFF2-40B4-BE49-F238E27FC236}">
              <a16:creationId xmlns:a16="http://schemas.microsoft.com/office/drawing/2014/main" id="{38B34997-0C3F-44A7-8A24-71AE4F253599}"/>
            </a:ext>
          </a:extLst>
        </cdr:cNvPr>
        <cdr:cNvSpPr/>
      </cdr:nvSpPr>
      <cdr:spPr>
        <a:xfrm xmlns:a="http://schemas.openxmlformats.org/drawingml/2006/main" rot="16200000">
          <a:off x="2609769" y="826810"/>
          <a:ext cx="649645" cy="2192533"/>
        </a:xfrm>
        <a:prstGeom xmlns:a="http://schemas.openxmlformats.org/drawingml/2006/main" prst="rightBrace">
          <a:avLst>
            <a:gd name="adj1" fmla="val 0"/>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0.16756</cdr:x>
      <cdr:y>0.19809</cdr:y>
    </cdr:from>
    <cdr:to>
      <cdr:x>0.34377</cdr:x>
      <cdr:y>0.24349</cdr:y>
    </cdr:to>
    <cdr:sp macro="" textlink="">
      <cdr:nvSpPr>
        <cdr:cNvPr id="7" name="TextBox 6">
          <a:extLst xmlns:a="http://schemas.openxmlformats.org/drawingml/2006/main">
            <a:ext uri="{FF2B5EF4-FFF2-40B4-BE49-F238E27FC236}">
              <a16:creationId xmlns:a16="http://schemas.microsoft.com/office/drawing/2014/main" id="{F4FC3430-E2DE-4E97-96B9-E5D4976BAD95}"/>
            </a:ext>
          </a:extLst>
        </cdr:cNvPr>
        <cdr:cNvSpPr txBox="1"/>
      </cdr:nvSpPr>
      <cdr:spPr>
        <a:xfrm xmlns:a="http://schemas.openxmlformats.org/drawingml/2006/main">
          <a:off x="2269469" y="1315097"/>
          <a:ext cx="2386685" cy="301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Colstrip Units Start Up</a:t>
          </a:r>
        </a:p>
      </cdr:txBody>
    </cdr:sp>
  </cdr:relSizeAnchor>
  <cdr:relSizeAnchor xmlns:cdr="http://schemas.openxmlformats.org/drawingml/2006/chartDrawing">
    <cdr:from>
      <cdr:x>0.32889</cdr:x>
      <cdr:y>0.38567</cdr:y>
    </cdr:from>
    <cdr:to>
      <cdr:x>0.47738</cdr:x>
      <cdr:y>0.50992</cdr:y>
    </cdr:to>
    <cdr:sp macro="" textlink="">
      <cdr:nvSpPr>
        <cdr:cNvPr id="9" name="TextBox 8">
          <a:extLst xmlns:a="http://schemas.openxmlformats.org/drawingml/2006/main">
            <a:ext uri="{FF2B5EF4-FFF2-40B4-BE49-F238E27FC236}">
              <a16:creationId xmlns:a16="http://schemas.microsoft.com/office/drawing/2014/main" id="{D71095C9-9FC8-4B28-8B0A-29A7E8967ED3}"/>
            </a:ext>
          </a:extLst>
        </cdr:cNvPr>
        <cdr:cNvSpPr txBox="1"/>
      </cdr:nvSpPr>
      <cdr:spPr>
        <a:xfrm xmlns:a="http://schemas.openxmlformats.org/drawingml/2006/main">
          <a:off x="4499844" y="2560403"/>
          <a:ext cx="2031597" cy="8248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MPC sells generating assets to PPL-Montana as a result of 1997 Deregulation bill.  NWE gets CU4 in 2002 as part of sale</a:t>
          </a:r>
        </a:p>
      </cdr:txBody>
    </cdr:sp>
  </cdr:relSizeAnchor>
  <cdr:relSizeAnchor xmlns:cdr="http://schemas.openxmlformats.org/drawingml/2006/chartDrawing">
    <cdr:from>
      <cdr:x>0.6114</cdr:x>
      <cdr:y>0.60163</cdr:y>
    </cdr:from>
    <cdr:to>
      <cdr:x>0.78761</cdr:x>
      <cdr:y>0.64703</cdr:y>
    </cdr:to>
    <cdr:sp macro="" textlink="">
      <cdr:nvSpPr>
        <cdr:cNvPr id="8" name="TextBox 1">
          <a:extLst xmlns:a="http://schemas.openxmlformats.org/drawingml/2006/main">
            <a:ext uri="{FF2B5EF4-FFF2-40B4-BE49-F238E27FC236}">
              <a16:creationId xmlns:a16="http://schemas.microsoft.com/office/drawing/2014/main" id="{1456A592-34FE-41A5-A343-AF5AD0D0BB4C}"/>
            </a:ext>
          </a:extLst>
        </cdr:cNvPr>
        <cdr:cNvSpPr txBox="1"/>
      </cdr:nvSpPr>
      <cdr:spPr>
        <a:xfrm xmlns:a="http://schemas.openxmlformats.org/drawingml/2006/main">
          <a:off x="8281110" y="3994145"/>
          <a:ext cx="2386685" cy="3014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Colstrip Units 1 and 2 Close (2020)</a:t>
          </a:r>
        </a:p>
      </cdr:txBody>
    </cdr:sp>
  </cdr:relSizeAnchor>
  <cdr:relSizeAnchor xmlns:cdr="http://schemas.openxmlformats.org/drawingml/2006/chartDrawing">
    <cdr:from>
      <cdr:x>0.76668</cdr:x>
      <cdr:y>0.61741</cdr:y>
    </cdr:from>
    <cdr:to>
      <cdr:x>0.79044</cdr:x>
      <cdr:y>0.62123</cdr:y>
    </cdr:to>
    <cdr:cxnSp macro="">
      <cdr:nvCxnSpPr>
        <cdr:cNvPr id="10" name="Straight Arrow Connector 9">
          <a:extLst xmlns:a="http://schemas.openxmlformats.org/drawingml/2006/main">
            <a:ext uri="{FF2B5EF4-FFF2-40B4-BE49-F238E27FC236}">
              <a16:creationId xmlns:a16="http://schemas.microsoft.com/office/drawing/2014/main" id="{8F88610B-016B-4D50-BBF6-4E597462E270}"/>
            </a:ext>
          </a:extLst>
        </cdr:cNvPr>
        <cdr:cNvCxnSpPr/>
      </cdr:nvCxnSpPr>
      <cdr:spPr>
        <a:xfrm xmlns:a="http://schemas.openxmlformats.org/drawingml/2006/main">
          <a:off x="10384300" y="4098915"/>
          <a:ext cx="321800" cy="2541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0.40402</cdr:x>
      <cdr:y>0.20277</cdr:y>
    </cdr:from>
    <cdr:to>
      <cdr:x>0.55251</cdr:x>
      <cdr:y>0.2769</cdr:y>
    </cdr:to>
    <cdr:sp macro="" textlink="">
      <cdr:nvSpPr>
        <cdr:cNvPr id="12" name="TextBox 1">
          <a:extLst xmlns:a="http://schemas.openxmlformats.org/drawingml/2006/main">
            <a:ext uri="{FF2B5EF4-FFF2-40B4-BE49-F238E27FC236}">
              <a16:creationId xmlns:a16="http://schemas.microsoft.com/office/drawing/2014/main" id="{7FCD5570-15E3-462F-B40A-6A12B88A91FA}"/>
            </a:ext>
          </a:extLst>
        </cdr:cNvPr>
        <cdr:cNvSpPr txBox="1"/>
      </cdr:nvSpPr>
      <cdr:spPr>
        <a:xfrm xmlns:a="http://schemas.openxmlformats.org/drawingml/2006/main">
          <a:off x="5527675" y="1346200"/>
          <a:ext cx="2031597" cy="49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Montana Renewable Portfolio Standard enacted</a:t>
          </a:r>
          <a:r>
            <a:rPr lang="en-US" sz="1100" baseline="0"/>
            <a:t> in 2005</a:t>
          </a:r>
          <a:endParaRPr lang="en-US" sz="1100"/>
        </a:p>
      </cdr:txBody>
    </cdr:sp>
  </cdr:relSizeAnchor>
  <cdr:relSizeAnchor xmlns:cdr="http://schemas.openxmlformats.org/drawingml/2006/chartDrawing">
    <cdr:from>
      <cdr:x>0.52237</cdr:x>
      <cdr:y>0.24725</cdr:y>
    </cdr:from>
    <cdr:to>
      <cdr:x>0.55277</cdr:x>
      <cdr:y>0.29986</cdr:y>
    </cdr:to>
    <cdr:cxnSp macro="">
      <cdr:nvCxnSpPr>
        <cdr:cNvPr id="13" name="Straight Arrow Connector 12">
          <a:extLst xmlns:a="http://schemas.openxmlformats.org/drawingml/2006/main">
            <a:ext uri="{FF2B5EF4-FFF2-40B4-BE49-F238E27FC236}">
              <a16:creationId xmlns:a16="http://schemas.microsoft.com/office/drawing/2014/main" id="{4D3C14B8-5F42-4DA7-A20F-790574264F3D}"/>
            </a:ext>
          </a:extLst>
        </cdr:cNvPr>
        <cdr:cNvCxnSpPr/>
      </cdr:nvCxnSpPr>
      <cdr:spPr>
        <a:xfrm xmlns:a="http://schemas.openxmlformats.org/drawingml/2006/main">
          <a:off x="7146925" y="1641475"/>
          <a:ext cx="415925" cy="34925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205740</xdr:colOff>
      <xdr:row>5</xdr:row>
      <xdr:rowOff>0</xdr:rowOff>
    </xdr:to>
    <xdr:pic>
      <xdr:nvPicPr>
        <xdr:cNvPr id="6" name="Picture 2">
          <a:extLst>
            <a:ext uri="{FF2B5EF4-FFF2-40B4-BE49-F238E27FC236}">
              <a16:creationId xmlns:a16="http://schemas.microsoft.com/office/drawing/2014/main" id="{3CAE2E89-17E4-42BF-9AA0-76C03BA8A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2057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47625</xdr:colOff>
      <xdr:row>40</xdr:row>
      <xdr:rowOff>142875</xdr:rowOff>
    </xdr:from>
    <xdr:to>
      <xdr:col>33</xdr:col>
      <xdr:colOff>323850</xdr:colOff>
      <xdr:row>71</xdr:row>
      <xdr:rowOff>285750</xdr:rowOff>
    </xdr:to>
    <xdr:graphicFrame macro="">
      <xdr:nvGraphicFramePr>
        <xdr:cNvPr id="3" name="Chart 2">
          <a:extLst>
            <a:ext uri="{FF2B5EF4-FFF2-40B4-BE49-F238E27FC236}">
              <a16:creationId xmlns:a16="http://schemas.microsoft.com/office/drawing/2014/main" id="{E50633FC-B601-4F8F-8AAD-87406F0EF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57150</xdr:colOff>
      <xdr:row>4</xdr:row>
      <xdr:rowOff>20955</xdr:rowOff>
    </xdr:from>
    <xdr:to>
      <xdr:col>34</xdr:col>
      <xdr:colOff>600075</xdr:colOff>
      <xdr:row>39</xdr:row>
      <xdr:rowOff>180975</xdr:rowOff>
    </xdr:to>
    <xdr:graphicFrame macro="">
      <xdr:nvGraphicFramePr>
        <xdr:cNvPr id="4" name="Chart 3">
          <a:extLst>
            <a:ext uri="{FF2B5EF4-FFF2-40B4-BE49-F238E27FC236}">
              <a16:creationId xmlns:a16="http://schemas.microsoft.com/office/drawing/2014/main" id="{6C94F106-4BFC-4629-8A56-51AD8FA30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38100</xdr:colOff>
      <xdr:row>73</xdr:row>
      <xdr:rowOff>28574</xdr:rowOff>
    </xdr:from>
    <xdr:to>
      <xdr:col>34</xdr:col>
      <xdr:colOff>428625</xdr:colOff>
      <xdr:row>96</xdr:row>
      <xdr:rowOff>28574</xdr:rowOff>
    </xdr:to>
    <xdr:graphicFrame macro="">
      <xdr:nvGraphicFramePr>
        <xdr:cNvPr id="2" name="Chart 1">
          <a:extLst>
            <a:ext uri="{FF2B5EF4-FFF2-40B4-BE49-F238E27FC236}">
              <a16:creationId xmlns:a16="http://schemas.microsoft.com/office/drawing/2014/main" id="{F28AD478-5252-4813-BD5E-55685E7EF8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40004</xdr:colOff>
      <xdr:row>3</xdr:row>
      <xdr:rowOff>68579</xdr:rowOff>
    </xdr:from>
    <xdr:to>
      <xdr:col>27</xdr:col>
      <xdr:colOff>133350</xdr:colOff>
      <xdr:row>30</xdr:row>
      <xdr:rowOff>171450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739139</xdr:colOff>
      <xdr:row>3</xdr:row>
      <xdr:rowOff>57149</xdr:rowOff>
    </xdr:from>
    <xdr:to>
      <xdr:col>21</xdr:col>
      <xdr:colOff>390524</xdr:colOff>
      <xdr:row>35</xdr:row>
      <xdr:rowOff>76199</xdr:rowOff>
    </xdr:to>
    <xdr:graphicFrame macro="">
      <xdr:nvGraphicFramePr>
        <xdr:cNvPr id="2" name="Montana and U.S. Retail Prices">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28</xdr:row>
      <xdr:rowOff>228600</xdr:rowOff>
    </xdr:from>
    <xdr:to>
      <xdr:col>10</xdr:col>
      <xdr:colOff>9525</xdr:colOff>
      <xdr:row>58</xdr:row>
      <xdr:rowOff>85725</xdr:rowOff>
    </xdr:to>
    <xdr:graphicFrame macro="">
      <xdr:nvGraphicFramePr>
        <xdr:cNvPr id="2" name="Chart 1">
          <a:extLst>
            <a:ext uri="{FF2B5EF4-FFF2-40B4-BE49-F238E27FC236}">
              <a16:creationId xmlns:a16="http://schemas.microsoft.com/office/drawing/2014/main" id="{E81326DF-099F-43BD-90D3-015BB43983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447674</xdr:colOff>
      <xdr:row>6</xdr:row>
      <xdr:rowOff>171449</xdr:rowOff>
    </xdr:from>
    <xdr:to>
      <xdr:col>18</xdr:col>
      <xdr:colOff>447675</xdr:colOff>
      <xdr:row>30</xdr:row>
      <xdr:rowOff>161925</xdr:rowOff>
    </xdr:to>
    <xdr:graphicFrame macro="">
      <xdr:nvGraphicFramePr>
        <xdr:cNvPr id="3" name="Chart 2">
          <a:extLst>
            <a:ext uri="{FF2B5EF4-FFF2-40B4-BE49-F238E27FC236}">
              <a16:creationId xmlns:a16="http://schemas.microsoft.com/office/drawing/2014/main" id="{4494F938-3F5A-445E-A30C-615ACDBB0B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34</xdr:row>
      <xdr:rowOff>0</xdr:rowOff>
    </xdr:from>
    <xdr:to>
      <xdr:col>19</xdr:col>
      <xdr:colOff>1</xdr:colOff>
      <xdr:row>57</xdr:row>
      <xdr:rowOff>180976</xdr:rowOff>
    </xdr:to>
    <xdr:graphicFrame macro="">
      <xdr:nvGraphicFramePr>
        <xdr:cNvPr id="4" name="Chart 3">
          <a:extLst>
            <a:ext uri="{FF2B5EF4-FFF2-40B4-BE49-F238E27FC236}">
              <a16:creationId xmlns:a16="http://schemas.microsoft.com/office/drawing/2014/main" id="{B2B28F4C-45C2-4575-AFE8-6AA70BE6F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5_Energy_Planning_Analysis/Energy-Statistics/Electricity_Nameplate_Capacity_197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5_Energy_Planning_Analysis/Energy-Statistics/2018/Electricity%20Notes/TableE1_E2_E3_2018_initial%20draftno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N/5_Energy_Planning_Analysis/Energy-Statistics/Solar_NetMeter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Capacity 1970-2022"/>
      <sheetName val="Table E5 Generation"/>
      <sheetName val=" Nameplate Capacity Chart 1970-"/>
      <sheetName val="Generation Chart ideas1970-2018"/>
      <sheetName val="Capacity vs Generation"/>
      <sheetName val="Ownership Chart 1970-2020"/>
      <sheetName val="Renewables"/>
      <sheetName val="Table E2"/>
      <sheetName val="Table E3"/>
      <sheetName val="Cap vs Gen by Fuel"/>
      <sheetName val="Newsletter_chart_capacity"/>
      <sheetName val="Newsletter_chart_generation"/>
      <sheetName val="Capacity 1970-2021"/>
    </sheetNames>
    <sheetDataSet>
      <sheetData sheetId="0"/>
      <sheetData sheetId="1">
        <row r="1">
          <cell r="B1">
            <v>1970</v>
          </cell>
          <cell r="C1">
            <v>1971</v>
          </cell>
          <cell r="D1">
            <v>1972</v>
          </cell>
          <cell r="E1">
            <v>1973</v>
          </cell>
          <cell r="F1">
            <v>1974</v>
          </cell>
          <cell r="G1">
            <v>1975</v>
          </cell>
          <cell r="H1">
            <v>1976</v>
          </cell>
          <cell r="I1">
            <v>1977</v>
          </cell>
          <cell r="J1">
            <v>1978</v>
          </cell>
          <cell r="K1">
            <v>1979</v>
          </cell>
          <cell r="L1">
            <v>1980</v>
          </cell>
          <cell r="M1">
            <v>1981</v>
          </cell>
          <cell r="N1">
            <v>1982</v>
          </cell>
          <cell r="O1">
            <v>1983</v>
          </cell>
          <cell r="P1">
            <v>1984</v>
          </cell>
          <cell r="Q1">
            <v>1985</v>
          </cell>
          <cell r="R1">
            <v>1986</v>
          </cell>
          <cell r="S1">
            <v>1987</v>
          </cell>
          <cell r="T1">
            <v>1988</v>
          </cell>
          <cell r="U1">
            <v>1989</v>
          </cell>
          <cell r="V1">
            <v>1990</v>
          </cell>
          <cell r="W1">
            <v>1991</v>
          </cell>
          <cell r="X1">
            <v>1992</v>
          </cell>
          <cell r="Y1">
            <v>1993</v>
          </cell>
          <cell r="Z1">
            <v>1994</v>
          </cell>
          <cell r="AA1">
            <v>1995</v>
          </cell>
          <cell r="AB1">
            <v>1996</v>
          </cell>
          <cell r="AC1">
            <v>1997</v>
          </cell>
          <cell r="AD1">
            <v>1998</v>
          </cell>
          <cell r="AE1">
            <v>1999</v>
          </cell>
          <cell r="AF1">
            <v>2000</v>
          </cell>
          <cell r="AG1">
            <v>2001</v>
          </cell>
          <cell r="AH1">
            <v>2002</v>
          </cell>
          <cell r="AI1">
            <v>2003</v>
          </cell>
          <cell r="AJ1">
            <v>2004</v>
          </cell>
          <cell r="AK1">
            <v>2005</v>
          </cell>
          <cell r="AL1">
            <v>2006</v>
          </cell>
          <cell r="AM1">
            <v>2007</v>
          </cell>
          <cell r="AN1">
            <v>2008</v>
          </cell>
          <cell r="AO1">
            <v>2009</v>
          </cell>
          <cell r="AP1">
            <v>2010</v>
          </cell>
          <cell r="AQ1">
            <v>2011</v>
          </cell>
          <cell r="AR1">
            <v>2012</v>
          </cell>
          <cell r="AS1">
            <v>2013</v>
          </cell>
          <cell r="AT1">
            <v>2014</v>
          </cell>
          <cell r="AU1">
            <v>2015</v>
          </cell>
          <cell r="AV1">
            <v>2016</v>
          </cell>
          <cell r="AW1">
            <v>2017</v>
          </cell>
          <cell r="AX1">
            <v>2018</v>
          </cell>
          <cell r="AY1">
            <v>2019</v>
          </cell>
          <cell r="AZ1">
            <v>2020</v>
          </cell>
          <cell r="BA1">
            <v>2021</v>
          </cell>
          <cell r="BB1">
            <v>2022</v>
          </cell>
        </row>
        <row r="29">
          <cell r="B29">
            <v>2329.6999999999998</v>
          </cell>
          <cell r="C29">
            <v>2329.6999999999998</v>
          </cell>
          <cell r="D29">
            <v>2329.6999999999998</v>
          </cell>
          <cell r="E29">
            <v>2329.6999999999998</v>
          </cell>
          <cell r="F29">
            <v>2329.6999999999998</v>
          </cell>
          <cell r="G29">
            <v>2329.6999999999998</v>
          </cell>
          <cell r="H29">
            <v>2329.6999999999998</v>
          </cell>
          <cell r="I29">
            <v>2329.6999999999998</v>
          </cell>
          <cell r="J29">
            <v>2329.6999999999998</v>
          </cell>
          <cell r="K29">
            <v>2329.6999999999998</v>
          </cell>
          <cell r="L29">
            <v>2329.6999999999998</v>
          </cell>
          <cell r="M29">
            <v>2329.6999999999998</v>
          </cell>
          <cell r="N29">
            <v>2329.6999999999998</v>
          </cell>
          <cell r="O29">
            <v>2329.6999999999998</v>
          </cell>
          <cell r="P29">
            <v>2329.83</v>
          </cell>
          <cell r="Q29">
            <v>2331.0299999999997</v>
          </cell>
          <cell r="R29">
            <v>2331.0299999999997</v>
          </cell>
          <cell r="S29">
            <v>2331.2179999999998</v>
          </cell>
          <cell r="T29">
            <v>2331.9679999999998</v>
          </cell>
          <cell r="U29">
            <v>2343.2179999999998</v>
          </cell>
          <cell r="V29">
            <v>2484.2179999999998</v>
          </cell>
          <cell r="W29">
            <v>2484.2179999999998</v>
          </cell>
          <cell r="X29">
            <v>2484.2179999999998</v>
          </cell>
          <cell r="Y29">
            <v>2484.2179999999998</v>
          </cell>
          <cell r="Z29">
            <v>2537.2179999999998</v>
          </cell>
          <cell r="AA29">
            <v>2537.2179999999998</v>
          </cell>
          <cell r="AB29">
            <v>2537.6679999999997</v>
          </cell>
          <cell r="AC29">
            <v>2537.6679999999997</v>
          </cell>
          <cell r="AD29">
            <v>2537.6679999999997</v>
          </cell>
          <cell r="AE29">
            <v>2537.6679999999997</v>
          </cell>
          <cell r="AF29">
            <v>2537.6679999999997</v>
          </cell>
          <cell r="AG29">
            <v>2541.6679999999997</v>
          </cell>
          <cell r="AH29">
            <v>2541.6679999999997</v>
          </cell>
          <cell r="AI29">
            <v>2541.6679999999997</v>
          </cell>
          <cell r="AJ29">
            <v>2549.1679999999997</v>
          </cell>
          <cell r="AK29">
            <v>2549.1679999999997</v>
          </cell>
          <cell r="AL29">
            <v>2549.1679999999997</v>
          </cell>
          <cell r="AM29">
            <v>2549.1679999999997</v>
          </cell>
          <cell r="AN29">
            <v>2549.1679999999997</v>
          </cell>
          <cell r="AO29">
            <v>2593.1679999999997</v>
          </cell>
          <cell r="AP29">
            <v>2593.1679999999997</v>
          </cell>
          <cell r="AQ29">
            <v>2606.1679999999997</v>
          </cell>
          <cell r="AR29">
            <v>2611.6229999999996</v>
          </cell>
          <cell r="AS29">
            <v>2689.6229999999996</v>
          </cell>
          <cell r="AT29">
            <v>2689.6229999999996</v>
          </cell>
          <cell r="AU29">
            <v>2689.6229999999996</v>
          </cell>
          <cell r="AV29">
            <v>2689.6229999999996</v>
          </cell>
          <cell r="AW29">
            <v>2689.6229999999996</v>
          </cell>
          <cell r="AX29">
            <v>2689.6229999999996</v>
          </cell>
          <cell r="AY29">
            <v>2689.6229999999996</v>
          </cell>
          <cell r="AZ29">
            <v>2697.9229999999998</v>
          </cell>
          <cell r="BA29">
            <v>2702.9229999999998</v>
          </cell>
          <cell r="BB29">
            <v>2702.9229999999998</v>
          </cell>
        </row>
        <row r="41">
          <cell r="B41">
            <v>223</v>
          </cell>
          <cell r="C41">
            <v>223</v>
          </cell>
          <cell r="D41">
            <v>223</v>
          </cell>
          <cell r="E41">
            <v>223</v>
          </cell>
          <cell r="F41">
            <v>223</v>
          </cell>
          <cell r="G41">
            <v>530</v>
          </cell>
          <cell r="H41">
            <v>530</v>
          </cell>
          <cell r="I41">
            <v>837</v>
          </cell>
          <cell r="J41">
            <v>837</v>
          </cell>
          <cell r="K41">
            <v>837</v>
          </cell>
          <cell r="L41">
            <v>837</v>
          </cell>
          <cell r="M41">
            <v>837</v>
          </cell>
          <cell r="N41">
            <v>837</v>
          </cell>
          <cell r="O41">
            <v>837</v>
          </cell>
          <cell r="P41">
            <v>1577</v>
          </cell>
          <cell r="Q41">
            <v>1577</v>
          </cell>
          <cell r="R41">
            <v>2317</v>
          </cell>
          <cell r="S41">
            <v>2317</v>
          </cell>
          <cell r="T41">
            <v>2317</v>
          </cell>
          <cell r="U41">
            <v>2317</v>
          </cell>
          <cell r="V41">
            <v>2352</v>
          </cell>
          <cell r="W41">
            <v>2352</v>
          </cell>
          <cell r="X41">
            <v>2352</v>
          </cell>
          <cell r="Y41">
            <v>2352</v>
          </cell>
          <cell r="Z41">
            <v>2352</v>
          </cell>
          <cell r="AA41">
            <v>2352</v>
          </cell>
          <cell r="AB41">
            <v>2352</v>
          </cell>
          <cell r="AC41">
            <v>2352</v>
          </cell>
          <cell r="AD41">
            <v>2352</v>
          </cell>
          <cell r="AE41">
            <v>2352</v>
          </cell>
          <cell r="AF41">
            <v>2352</v>
          </cell>
          <cell r="AG41">
            <v>2352</v>
          </cell>
          <cell r="AH41">
            <v>2352</v>
          </cell>
          <cell r="AI41">
            <v>2352</v>
          </cell>
          <cell r="AJ41">
            <v>2352</v>
          </cell>
          <cell r="AK41">
            <v>2352</v>
          </cell>
          <cell r="AL41">
            <v>2467.6999999999998</v>
          </cell>
          <cell r="AM41">
            <v>2467.6999999999998</v>
          </cell>
          <cell r="AN41">
            <v>2467.6999999999998</v>
          </cell>
          <cell r="AO41">
            <v>2467.6999999999998</v>
          </cell>
          <cell r="AP41">
            <v>2467.6999999999998</v>
          </cell>
          <cell r="AQ41">
            <v>2467.6999999999998</v>
          </cell>
          <cell r="AR41">
            <v>2467.6999999999998</v>
          </cell>
          <cell r="AS41">
            <v>2467.6999999999998</v>
          </cell>
          <cell r="AT41">
            <v>2467.6999999999998</v>
          </cell>
          <cell r="AU41">
            <v>2467.6999999999998</v>
          </cell>
          <cell r="AV41">
            <v>2294.6999999999998</v>
          </cell>
          <cell r="AW41">
            <v>2294.6999999999998</v>
          </cell>
          <cell r="AX41">
            <v>2294.6999999999998</v>
          </cell>
          <cell r="AY41">
            <v>2294.6999999999998</v>
          </cell>
          <cell r="AZ41">
            <v>1680.7</v>
          </cell>
          <cell r="BA41">
            <v>1630.7</v>
          </cell>
          <cell r="BB41">
            <v>1630.7</v>
          </cell>
        </row>
        <row r="55">
          <cell r="B55">
            <v>73</v>
          </cell>
          <cell r="C55">
            <v>73</v>
          </cell>
          <cell r="D55">
            <v>96.3</v>
          </cell>
          <cell r="E55">
            <v>96.3</v>
          </cell>
          <cell r="F55">
            <v>96.3</v>
          </cell>
          <cell r="G55">
            <v>96.3</v>
          </cell>
          <cell r="H55">
            <v>96.3</v>
          </cell>
          <cell r="I55">
            <v>96.3</v>
          </cell>
          <cell r="J55">
            <v>96.3</v>
          </cell>
          <cell r="K55">
            <v>137</v>
          </cell>
          <cell r="L55">
            <v>137</v>
          </cell>
          <cell r="M55">
            <v>137</v>
          </cell>
          <cell r="N55">
            <v>137</v>
          </cell>
          <cell r="O55">
            <v>137</v>
          </cell>
          <cell r="P55">
            <v>137</v>
          </cell>
          <cell r="Q55">
            <v>71</v>
          </cell>
          <cell r="R55">
            <v>64</v>
          </cell>
          <cell r="S55">
            <v>64</v>
          </cell>
          <cell r="T55">
            <v>64</v>
          </cell>
          <cell r="U55">
            <v>64</v>
          </cell>
          <cell r="V55">
            <v>64</v>
          </cell>
          <cell r="W55">
            <v>64</v>
          </cell>
          <cell r="X55">
            <v>64</v>
          </cell>
          <cell r="Y55">
            <v>64</v>
          </cell>
          <cell r="Z55">
            <v>64</v>
          </cell>
          <cell r="AA55">
            <v>64</v>
          </cell>
          <cell r="AB55">
            <v>64</v>
          </cell>
          <cell r="AC55">
            <v>64</v>
          </cell>
          <cell r="AD55">
            <v>64</v>
          </cell>
          <cell r="AE55">
            <v>64</v>
          </cell>
          <cell r="AF55">
            <v>64</v>
          </cell>
          <cell r="AG55">
            <v>64</v>
          </cell>
          <cell r="AH55">
            <v>64</v>
          </cell>
          <cell r="AI55">
            <v>107</v>
          </cell>
          <cell r="AJ55">
            <v>107</v>
          </cell>
          <cell r="AK55">
            <v>107</v>
          </cell>
          <cell r="AL55">
            <v>159</v>
          </cell>
          <cell r="AM55">
            <v>159</v>
          </cell>
          <cell r="AN55">
            <v>159</v>
          </cell>
          <cell r="AO55">
            <v>159</v>
          </cell>
          <cell r="AP55">
            <v>250</v>
          </cell>
          <cell r="AQ55">
            <v>400</v>
          </cell>
          <cell r="AR55">
            <v>400</v>
          </cell>
          <cell r="AS55">
            <v>400</v>
          </cell>
          <cell r="AT55">
            <v>400</v>
          </cell>
          <cell r="AU55">
            <v>418.6</v>
          </cell>
          <cell r="AV55">
            <v>418.6</v>
          </cell>
          <cell r="AW55">
            <v>418.6</v>
          </cell>
          <cell r="AX55">
            <v>418.6</v>
          </cell>
          <cell r="AY55">
            <v>418.6</v>
          </cell>
          <cell r="AZ55">
            <v>418.6</v>
          </cell>
          <cell r="BA55">
            <v>418.6</v>
          </cell>
          <cell r="BB55">
            <v>418.6</v>
          </cell>
        </row>
        <row r="60">
          <cell r="B60">
            <v>0</v>
          </cell>
          <cell r="AA60">
            <v>65</v>
          </cell>
          <cell r="AB60">
            <v>65</v>
          </cell>
          <cell r="AC60">
            <v>65</v>
          </cell>
          <cell r="AD60">
            <v>65</v>
          </cell>
          <cell r="AE60">
            <v>65</v>
          </cell>
          <cell r="AF60">
            <v>65</v>
          </cell>
          <cell r="AG60">
            <v>65</v>
          </cell>
          <cell r="AH60">
            <v>65</v>
          </cell>
          <cell r="AI60">
            <v>65</v>
          </cell>
          <cell r="AJ60">
            <v>65</v>
          </cell>
          <cell r="AK60">
            <v>65</v>
          </cell>
          <cell r="AL60">
            <v>65</v>
          </cell>
          <cell r="AM60">
            <v>65</v>
          </cell>
          <cell r="AN60">
            <v>65</v>
          </cell>
          <cell r="AO60">
            <v>65</v>
          </cell>
          <cell r="AP60">
            <v>65</v>
          </cell>
          <cell r="AQ60">
            <v>65</v>
          </cell>
          <cell r="AR60">
            <v>65</v>
          </cell>
          <cell r="AS60">
            <v>65</v>
          </cell>
          <cell r="AT60">
            <v>65</v>
          </cell>
          <cell r="AU60">
            <v>65</v>
          </cell>
          <cell r="AV60">
            <v>65</v>
          </cell>
          <cell r="AW60">
            <v>65</v>
          </cell>
          <cell r="AX60">
            <v>65</v>
          </cell>
          <cell r="AY60">
            <v>65</v>
          </cell>
          <cell r="AZ60">
            <v>65</v>
          </cell>
          <cell r="BA60">
            <v>52</v>
          </cell>
          <cell r="BB60">
            <v>52</v>
          </cell>
        </row>
        <row r="85">
          <cell r="B85">
            <v>0</v>
          </cell>
          <cell r="AJ85">
            <v>0</v>
          </cell>
          <cell r="AK85">
            <v>136.9</v>
          </cell>
          <cell r="AL85">
            <v>145.9</v>
          </cell>
          <cell r="AM85">
            <v>167.9</v>
          </cell>
          <cell r="AN85">
            <v>167.9</v>
          </cell>
          <cell r="AO85">
            <v>167.9</v>
          </cell>
          <cell r="AP85">
            <v>387.9</v>
          </cell>
          <cell r="AQ85">
            <v>387.9</v>
          </cell>
          <cell r="AR85">
            <v>626.5</v>
          </cell>
          <cell r="AS85">
            <v>646.5</v>
          </cell>
          <cell r="AT85">
            <v>666.2</v>
          </cell>
          <cell r="AU85">
            <v>666.2</v>
          </cell>
          <cell r="AV85">
            <v>691.2</v>
          </cell>
          <cell r="AW85">
            <v>691.2</v>
          </cell>
          <cell r="AX85">
            <v>805.9000000000002</v>
          </cell>
          <cell r="AY85">
            <v>805.9000000000002</v>
          </cell>
          <cell r="AZ85">
            <v>885.9000000000002</v>
          </cell>
          <cell r="BA85">
            <v>883.60000000000014</v>
          </cell>
          <cell r="BB85">
            <v>1123.6000000000001</v>
          </cell>
        </row>
        <row r="95">
          <cell r="B95">
            <v>0</v>
          </cell>
          <cell r="AV95">
            <v>8</v>
          </cell>
          <cell r="AW95">
            <v>17</v>
          </cell>
          <cell r="AX95">
            <v>17</v>
          </cell>
          <cell r="AY95">
            <v>17</v>
          </cell>
          <cell r="AZ95">
            <v>17</v>
          </cell>
          <cell r="BA95">
            <v>17</v>
          </cell>
          <cell r="BB95">
            <v>17</v>
          </cell>
        </row>
        <row r="103">
          <cell r="B103">
            <v>12.5</v>
          </cell>
          <cell r="C103">
            <v>12.5</v>
          </cell>
          <cell r="D103">
            <v>12.5</v>
          </cell>
          <cell r="E103">
            <v>12.5</v>
          </cell>
          <cell r="F103">
            <v>12.5</v>
          </cell>
          <cell r="G103">
            <v>12.5</v>
          </cell>
          <cell r="H103">
            <v>12.5</v>
          </cell>
          <cell r="I103">
            <v>12.5</v>
          </cell>
          <cell r="J103">
            <v>12.5</v>
          </cell>
          <cell r="K103">
            <v>12.5</v>
          </cell>
          <cell r="L103">
            <v>12.5</v>
          </cell>
          <cell r="M103">
            <v>12.5</v>
          </cell>
          <cell r="N103">
            <v>12.5</v>
          </cell>
          <cell r="O103">
            <v>12.5</v>
          </cell>
          <cell r="P103">
            <v>12.5</v>
          </cell>
          <cell r="Q103">
            <v>12.5</v>
          </cell>
          <cell r="R103">
            <v>12.5</v>
          </cell>
          <cell r="S103">
            <v>12.5</v>
          </cell>
          <cell r="T103">
            <v>12.5</v>
          </cell>
          <cell r="U103">
            <v>12.5</v>
          </cell>
          <cell r="V103">
            <v>12.5</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1.6</v>
          </cell>
          <cell r="AP103">
            <v>7.1</v>
          </cell>
          <cell r="AQ103">
            <v>7.1</v>
          </cell>
          <cell r="AR103">
            <v>7.1</v>
          </cell>
          <cell r="AS103">
            <v>9.6</v>
          </cell>
          <cell r="AT103">
            <v>9.6</v>
          </cell>
          <cell r="AU103">
            <v>9.6</v>
          </cell>
          <cell r="AV103">
            <v>9.6</v>
          </cell>
          <cell r="AW103">
            <v>9.6</v>
          </cell>
          <cell r="AX103">
            <v>9.6</v>
          </cell>
          <cell r="AY103">
            <v>9.6</v>
          </cell>
          <cell r="AZ103">
            <v>9.6</v>
          </cell>
          <cell r="BA103">
            <v>9.6</v>
          </cell>
          <cell r="BB103">
            <v>9.6</v>
          </cell>
        </row>
        <row r="122">
          <cell r="B122">
            <v>731</v>
          </cell>
          <cell r="C122">
            <v>731</v>
          </cell>
          <cell r="D122">
            <v>731</v>
          </cell>
          <cell r="E122">
            <v>731</v>
          </cell>
          <cell r="F122">
            <v>731</v>
          </cell>
          <cell r="G122">
            <v>884.5</v>
          </cell>
          <cell r="H122">
            <v>884.5</v>
          </cell>
          <cell r="I122">
            <v>1038</v>
          </cell>
          <cell r="J122">
            <v>1038</v>
          </cell>
          <cell r="K122">
            <v>1038</v>
          </cell>
          <cell r="L122">
            <v>1038</v>
          </cell>
          <cell r="M122">
            <v>1038</v>
          </cell>
          <cell r="N122">
            <v>1038</v>
          </cell>
          <cell r="O122">
            <v>1038</v>
          </cell>
          <cell r="P122">
            <v>1260</v>
          </cell>
          <cell r="Q122">
            <v>1260</v>
          </cell>
          <cell r="R122">
            <v>1482</v>
          </cell>
          <cell r="S122">
            <v>1482</v>
          </cell>
          <cell r="T122">
            <v>1482</v>
          </cell>
          <cell r="U122">
            <v>1482</v>
          </cell>
          <cell r="V122">
            <v>1482</v>
          </cell>
          <cell r="W122">
            <v>1482</v>
          </cell>
          <cell r="X122">
            <v>1482</v>
          </cell>
          <cell r="Y122">
            <v>1482</v>
          </cell>
          <cell r="Z122">
            <v>1535</v>
          </cell>
          <cell r="AA122">
            <v>1535</v>
          </cell>
          <cell r="AB122">
            <v>1535</v>
          </cell>
          <cell r="AC122">
            <v>1535</v>
          </cell>
          <cell r="AD122">
            <v>1535</v>
          </cell>
          <cell r="AE122">
            <v>222</v>
          </cell>
          <cell r="AF122">
            <v>222</v>
          </cell>
          <cell r="AG122">
            <v>222</v>
          </cell>
        </row>
        <row r="123">
          <cell r="B123">
            <v>57</v>
          </cell>
          <cell r="C123">
            <v>57</v>
          </cell>
          <cell r="D123">
            <v>80.3</v>
          </cell>
          <cell r="E123">
            <v>80.3</v>
          </cell>
          <cell r="F123">
            <v>80.3</v>
          </cell>
          <cell r="G123">
            <v>80.3</v>
          </cell>
          <cell r="H123">
            <v>80.3</v>
          </cell>
          <cell r="I123">
            <v>80.3</v>
          </cell>
          <cell r="J123">
            <v>80.3</v>
          </cell>
          <cell r="K123">
            <v>121</v>
          </cell>
          <cell r="L123">
            <v>121</v>
          </cell>
          <cell r="M123">
            <v>121</v>
          </cell>
          <cell r="N123">
            <v>121</v>
          </cell>
          <cell r="O123">
            <v>121</v>
          </cell>
          <cell r="P123">
            <v>121</v>
          </cell>
          <cell r="Q123">
            <v>121</v>
          </cell>
          <cell r="R123">
            <v>114</v>
          </cell>
          <cell r="S123">
            <v>114</v>
          </cell>
          <cell r="T123">
            <v>114</v>
          </cell>
          <cell r="U123">
            <v>114</v>
          </cell>
          <cell r="V123">
            <v>114</v>
          </cell>
          <cell r="W123">
            <v>114</v>
          </cell>
          <cell r="X123">
            <v>114</v>
          </cell>
          <cell r="Y123">
            <v>114</v>
          </cell>
          <cell r="Z123">
            <v>114</v>
          </cell>
          <cell r="AA123">
            <v>114</v>
          </cell>
          <cell r="AB123">
            <v>114</v>
          </cell>
          <cell r="AC123">
            <v>114</v>
          </cell>
          <cell r="AD123">
            <v>114</v>
          </cell>
          <cell r="AE123">
            <v>114</v>
          </cell>
          <cell r="AF123">
            <v>114</v>
          </cell>
          <cell r="AG123">
            <v>114</v>
          </cell>
          <cell r="AH123">
            <v>114</v>
          </cell>
          <cell r="AI123">
            <v>157</v>
          </cell>
          <cell r="AJ123">
            <v>157</v>
          </cell>
          <cell r="AK123">
            <v>157</v>
          </cell>
          <cell r="AL123">
            <v>157</v>
          </cell>
          <cell r="AM123">
            <v>177</v>
          </cell>
          <cell r="AN123">
            <v>177</v>
          </cell>
          <cell r="AO123">
            <v>177</v>
          </cell>
          <cell r="AP123">
            <v>187</v>
          </cell>
          <cell r="AQ123">
            <v>187</v>
          </cell>
          <cell r="AR123">
            <v>187</v>
          </cell>
          <cell r="AS123">
            <v>187</v>
          </cell>
          <cell r="AT123">
            <v>187</v>
          </cell>
          <cell r="AU123">
            <v>205.6</v>
          </cell>
          <cell r="AV123">
            <v>205.6</v>
          </cell>
          <cell r="AW123">
            <v>205.6</v>
          </cell>
          <cell r="AX123">
            <v>205.6</v>
          </cell>
          <cell r="AY123">
            <v>205.6</v>
          </cell>
          <cell r="AZ123">
            <v>205.6</v>
          </cell>
          <cell r="BA123">
            <v>155.60000000000002</v>
          </cell>
          <cell r="BB123">
            <v>155.60000000000002</v>
          </cell>
        </row>
        <row r="124">
          <cell r="AD124">
            <v>0</v>
          </cell>
          <cell r="AE124">
            <v>1313</v>
          </cell>
          <cell r="AF124">
            <v>1313</v>
          </cell>
          <cell r="AG124">
            <v>1317</v>
          </cell>
          <cell r="AH124">
            <v>1317</v>
          </cell>
          <cell r="AI124">
            <v>1317</v>
          </cell>
          <cell r="AJ124">
            <v>1317</v>
          </cell>
          <cell r="AK124">
            <v>1317</v>
          </cell>
          <cell r="AL124">
            <v>1317</v>
          </cell>
          <cell r="AM124">
            <v>1317</v>
          </cell>
          <cell r="AN124">
            <v>1317</v>
          </cell>
          <cell r="AO124">
            <v>1317</v>
          </cell>
          <cell r="AP124">
            <v>1317</v>
          </cell>
          <cell r="AQ124">
            <v>1317</v>
          </cell>
          <cell r="AR124">
            <v>1322</v>
          </cell>
          <cell r="AS124">
            <v>1346</v>
          </cell>
          <cell r="AT124">
            <v>1346</v>
          </cell>
          <cell r="AU124">
            <v>1138</v>
          </cell>
          <cell r="AV124">
            <v>0</v>
          </cell>
          <cell r="AW124">
            <v>0</v>
          </cell>
          <cell r="AX124">
            <v>0</v>
          </cell>
          <cell r="AY124">
            <v>0</v>
          </cell>
          <cell r="AZ124">
            <v>0</v>
          </cell>
        </row>
        <row r="125">
          <cell r="AD125">
            <v>0</v>
          </cell>
          <cell r="AE125">
            <v>0</v>
          </cell>
          <cell r="AF125">
            <v>0</v>
          </cell>
          <cell r="AG125">
            <v>0</v>
          </cell>
          <cell r="AH125">
            <v>222</v>
          </cell>
          <cell r="AI125">
            <v>222</v>
          </cell>
          <cell r="AJ125">
            <v>222</v>
          </cell>
          <cell r="AK125">
            <v>222</v>
          </cell>
          <cell r="AL125">
            <v>222</v>
          </cell>
          <cell r="AM125">
            <v>222</v>
          </cell>
          <cell r="AN125">
            <v>222</v>
          </cell>
          <cell r="AO125">
            <v>222</v>
          </cell>
          <cell r="AP125">
            <v>222</v>
          </cell>
          <cell r="AQ125">
            <v>372</v>
          </cell>
          <cell r="AR125">
            <v>412</v>
          </cell>
          <cell r="AS125">
            <v>412</v>
          </cell>
          <cell r="AT125">
            <v>412</v>
          </cell>
          <cell r="AU125">
            <v>412</v>
          </cell>
          <cell r="AV125">
            <v>848</v>
          </cell>
          <cell r="AW125">
            <v>848</v>
          </cell>
          <cell r="AX125">
            <v>857.7</v>
          </cell>
          <cell r="AY125">
            <v>857.7</v>
          </cell>
          <cell r="AZ125">
            <v>946</v>
          </cell>
          <cell r="BA125">
            <v>952.6</v>
          </cell>
          <cell r="BB125">
            <v>952.6</v>
          </cell>
        </row>
        <row r="126">
          <cell r="AD126">
            <v>0</v>
          </cell>
          <cell r="AE126">
            <v>0</v>
          </cell>
          <cell r="AF126">
            <v>0</v>
          </cell>
          <cell r="AG126">
            <v>0</v>
          </cell>
          <cell r="AH126">
            <v>0</v>
          </cell>
          <cell r="AI126">
            <v>0</v>
          </cell>
          <cell r="AJ126">
            <v>7.5</v>
          </cell>
          <cell r="AK126">
            <v>142.5</v>
          </cell>
          <cell r="AL126">
            <v>194.5</v>
          </cell>
          <cell r="AM126">
            <v>194.5</v>
          </cell>
          <cell r="AN126">
            <v>194.5</v>
          </cell>
          <cell r="AO126">
            <v>194.5</v>
          </cell>
          <cell r="AP126">
            <v>194.5</v>
          </cell>
          <cell r="AQ126">
            <v>207.5</v>
          </cell>
          <cell r="AR126">
            <v>207.5</v>
          </cell>
          <cell r="AS126">
            <v>207.5</v>
          </cell>
          <cell r="AT126">
            <v>217.2</v>
          </cell>
          <cell r="AU126">
            <v>217.2</v>
          </cell>
          <cell r="AV126">
            <v>217.2</v>
          </cell>
          <cell r="AW126">
            <v>217.2</v>
          </cell>
          <cell r="AX126">
            <v>207.5</v>
          </cell>
          <cell r="AY126">
            <v>207.5</v>
          </cell>
          <cell r="AZ126">
            <v>207.5</v>
          </cell>
          <cell r="BA126">
            <v>207.5</v>
          </cell>
          <cell r="BB126">
            <v>207.5</v>
          </cell>
        </row>
        <row r="127">
          <cell r="A127" t="str">
            <v>NWE QFs</v>
          </cell>
          <cell r="B127">
            <v>2</v>
          </cell>
          <cell r="C127">
            <v>2</v>
          </cell>
          <cell r="D127">
            <v>2</v>
          </cell>
          <cell r="E127">
            <v>2</v>
          </cell>
          <cell r="F127">
            <v>2</v>
          </cell>
          <cell r="G127">
            <v>2</v>
          </cell>
          <cell r="H127">
            <v>2</v>
          </cell>
          <cell r="I127">
            <v>2</v>
          </cell>
          <cell r="J127">
            <v>2</v>
          </cell>
          <cell r="K127">
            <v>2</v>
          </cell>
          <cell r="L127">
            <v>2</v>
          </cell>
          <cell r="M127">
            <v>2</v>
          </cell>
          <cell r="N127">
            <v>2</v>
          </cell>
          <cell r="O127">
            <v>2</v>
          </cell>
          <cell r="P127">
            <v>2.13</v>
          </cell>
          <cell r="Q127">
            <v>3.33</v>
          </cell>
          <cell r="R127">
            <v>3.33</v>
          </cell>
          <cell r="S127">
            <v>3.5180000000000002</v>
          </cell>
          <cell r="T127">
            <v>4.2680000000000007</v>
          </cell>
          <cell r="U127">
            <v>15.517999999999999</v>
          </cell>
          <cell r="V127">
            <v>48.518000000000001</v>
          </cell>
          <cell r="W127">
            <v>48.518000000000001</v>
          </cell>
          <cell r="X127">
            <v>48.518000000000001</v>
          </cell>
          <cell r="Y127">
            <v>48.518000000000001</v>
          </cell>
          <cell r="Z127">
            <v>48.518000000000001</v>
          </cell>
          <cell r="AA127">
            <v>113.518</v>
          </cell>
          <cell r="AB127">
            <v>113.968</v>
          </cell>
          <cell r="AC127">
            <v>113.968</v>
          </cell>
          <cell r="AD127">
            <v>113.968</v>
          </cell>
          <cell r="AE127">
            <v>113.968</v>
          </cell>
          <cell r="AF127">
            <v>113.968</v>
          </cell>
          <cell r="AG127">
            <v>113.968</v>
          </cell>
          <cell r="AH127">
            <v>113.968</v>
          </cell>
          <cell r="AI127">
            <v>113.968</v>
          </cell>
          <cell r="AJ127">
            <v>113.968</v>
          </cell>
          <cell r="AK127">
            <v>115.86800000000001</v>
          </cell>
          <cell r="AL127">
            <v>124.86800000000001</v>
          </cell>
          <cell r="AM127">
            <v>126.86800000000001</v>
          </cell>
          <cell r="AN127">
            <v>126.86800000000001</v>
          </cell>
          <cell r="AO127">
            <v>126.86800000000001</v>
          </cell>
          <cell r="AP127">
            <v>126.86800000000001</v>
          </cell>
          <cell r="AQ127">
            <v>126.86800000000001</v>
          </cell>
          <cell r="AR127">
            <v>136.923</v>
          </cell>
          <cell r="AS127">
            <v>158.923</v>
          </cell>
          <cell r="AT127">
            <v>168.923</v>
          </cell>
          <cell r="AU127">
            <v>168.923</v>
          </cell>
          <cell r="AV127">
            <v>201.923</v>
          </cell>
          <cell r="AW127">
            <v>210.923</v>
          </cell>
          <cell r="AX127">
            <v>325.62299999999993</v>
          </cell>
          <cell r="AY127">
            <v>325.62299999999993</v>
          </cell>
          <cell r="AZ127">
            <v>325.62299999999993</v>
          </cell>
          <cell r="BA127">
            <v>308.72299999999996</v>
          </cell>
          <cell r="BB127">
            <v>308.72299999999996</v>
          </cell>
        </row>
        <row r="128">
          <cell r="AV128">
            <v>529</v>
          </cell>
          <cell r="AW128">
            <v>529</v>
          </cell>
          <cell r="AX128">
            <v>529</v>
          </cell>
          <cell r="AY128">
            <v>529</v>
          </cell>
          <cell r="AZ128">
            <v>222</v>
          </cell>
          <cell r="BA128">
            <v>222</v>
          </cell>
          <cell r="BB128">
            <v>222</v>
          </cell>
        </row>
        <row r="129">
          <cell r="B129">
            <v>466</v>
          </cell>
          <cell r="C129">
            <v>466</v>
          </cell>
          <cell r="D129">
            <v>466</v>
          </cell>
          <cell r="E129">
            <v>466</v>
          </cell>
          <cell r="F129">
            <v>466</v>
          </cell>
          <cell r="G129">
            <v>466</v>
          </cell>
          <cell r="H129">
            <v>466</v>
          </cell>
          <cell r="I129">
            <v>466</v>
          </cell>
          <cell r="J129">
            <v>466</v>
          </cell>
          <cell r="K129">
            <v>466</v>
          </cell>
          <cell r="L129">
            <v>466</v>
          </cell>
          <cell r="M129">
            <v>466</v>
          </cell>
          <cell r="N129">
            <v>466</v>
          </cell>
          <cell r="O129">
            <v>466</v>
          </cell>
          <cell r="P129">
            <v>577</v>
          </cell>
          <cell r="Q129">
            <v>577</v>
          </cell>
          <cell r="R129">
            <v>688</v>
          </cell>
          <cell r="S129">
            <v>688</v>
          </cell>
          <cell r="T129">
            <v>688</v>
          </cell>
          <cell r="U129">
            <v>688</v>
          </cell>
          <cell r="V129">
            <v>688</v>
          </cell>
          <cell r="W129">
            <v>688</v>
          </cell>
          <cell r="X129">
            <v>688</v>
          </cell>
          <cell r="Y129">
            <v>688</v>
          </cell>
          <cell r="Z129">
            <v>688</v>
          </cell>
          <cell r="AA129">
            <v>688</v>
          </cell>
          <cell r="AB129">
            <v>688</v>
          </cell>
          <cell r="AC129">
            <v>688</v>
          </cell>
          <cell r="AD129">
            <v>688</v>
          </cell>
          <cell r="AE129">
            <v>688</v>
          </cell>
          <cell r="AF129">
            <v>688</v>
          </cell>
          <cell r="AG129">
            <v>688</v>
          </cell>
          <cell r="AH129">
            <v>688</v>
          </cell>
          <cell r="AI129">
            <v>688</v>
          </cell>
          <cell r="AJ129">
            <v>688</v>
          </cell>
          <cell r="AK129">
            <v>688</v>
          </cell>
          <cell r="AL129">
            <v>688</v>
          </cell>
          <cell r="AM129">
            <v>688</v>
          </cell>
          <cell r="AN129">
            <v>688</v>
          </cell>
          <cell r="AO129">
            <v>732</v>
          </cell>
          <cell r="AP129">
            <v>732</v>
          </cell>
          <cell r="AQ129">
            <v>732</v>
          </cell>
          <cell r="AR129">
            <v>732</v>
          </cell>
          <cell r="AS129">
            <v>784</v>
          </cell>
          <cell r="AT129">
            <v>784</v>
          </cell>
          <cell r="AU129">
            <v>784</v>
          </cell>
          <cell r="AV129">
            <v>784</v>
          </cell>
          <cell r="AW129">
            <v>784</v>
          </cell>
          <cell r="AX129">
            <v>784</v>
          </cell>
          <cell r="AY129">
            <v>784</v>
          </cell>
          <cell r="AZ129">
            <v>784</v>
          </cell>
          <cell r="BA129">
            <v>784</v>
          </cell>
          <cell r="BB129">
            <v>784</v>
          </cell>
        </row>
        <row r="130">
          <cell r="B130">
            <v>0</v>
          </cell>
          <cell r="C130">
            <v>0</v>
          </cell>
          <cell r="D130">
            <v>0</v>
          </cell>
          <cell r="E130">
            <v>0</v>
          </cell>
          <cell r="F130">
            <v>0</v>
          </cell>
          <cell r="G130">
            <v>153.5</v>
          </cell>
          <cell r="H130">
            <v>153.5</v>
          </cell>
          <cell r="I130">
            <v>307</v>
          </cell>
          <cell r="J130">
            <v>307</v>
          </cell>
          <cell r="K130">
            <v>307</v>
          </cell>
          <cell r="L130">
            <v>307</v>
          </cell>
          <cell r="M130">
            <v>307</v>
          </cell>
          <cell r="N130">
            <v>307</v>
          </cell>
          <cell r="O130">
            <v>307</v>
          </cell>
          <cell r="P130">
            <v>492</v>
          </cell>
          <cell r="Q130">
            <v>492</v>
          </cell>
          <cell r="R130">
            <v>677</v>
          </cell>
          <cell r="S130">
            <v>677</v>
          </cell>
          <cell r="T130">
            <v>677</v>
          </cell>
          <cell r="U130">
            <v>677</v>
          </cell>
          <cell r="V130">
            <v>677</v>
          </cell>
          <cell r="W130">
            <v>677</v>
          </cell>
          <cell r="X130">
            <v>677</v>
          </cell>
          <cell r="Y130">
            <v>677</v>
          </cell>
          <cell r="Z130">
            <v>677</v>
          </cell>
          <cell r="AA130">
            <v>677</v>
          </cell>
          <cell r="AB130">
            <v>677</v>
          </cell>
          <cell r="AC130">
            <v>677</v>
          </cell>
          <cell r="AD130">
            <v>677</v>
          </cell>
          <cell r="AE130">
            <v>677</v>
          </cell>
          <cell r="AF130">
            <v>677</v>
          </cell>
          <cell r="AG130">
            <v>677</v>
          </cell>
          <cell r="AH130">
            <v>677</v>
          </cell>
          <cell r="AI130">
            <v>677</v>
          </cell>
          <cell r="AJ130">
            <v>677</v>
          </cell>
          <cell r="AK130">
            <v>677</v>
          </cell>
          <cell r="AL130">
            <v>677</v>
          </cell>
          <cell r="AM130">
            <v>677</v>
          </cell>
          <cell r="AN130">
            <v>677</v>
          </cell>
          <cell r="AO130">
            <v>677</v>
          </cell>
          <cell r="AP130">
            <v>677</v>
          </cell>
          <cell r="AQ130">
            <v>677</v>
          </cell>
          <cell r="AR130">
            <v>677</v>
          </cell>
          <cell r="AS130">
            <v>677</v>
          </cell>
          <cell r="AT130">
            <v>677</v>
          </cell>
          <cell r="AU130">
            <v>677</v>
          </cell>
          <cell r="AV130">
            <v>677</v>
          </cell>
          <cell r="AW130">
            <v>677</v>
          </cell>
          <cell r="AX130">
            <v>677</v>
          </cell>
          <cell r="AY130">
            <v>677</v>
          </cell>
          <cell r="AZ130">
            <v>370</v>
          </cell>
          <cell r="BA130">
            <v>370</v>
          </cell>
          <cell r="BB130">
            <v>370</v>
          </cell>
        </row>
        <row r="131">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148</v>
          </cell>
          <cell r="Q131">
            <v>148</v>
          </cell>
          <cell r="R131">
            <v>296</v>
          </cell>
          <cell r="S131">
            <v>296</v>
          </cell>
          <cell r="T131">
            <v>296</v>
          </cell>
          <cell r="U131">
            <v>296</v>
          </cell>
          <cell r="V131">
            <v>296</v>
          </cell>
          <cell r="W131">
            <v>296</v>
          </cell>
          <cell r="X131">
            <v>296</v>
          </cell>
          <cell r="Y131">
            <v>296</v>
          </cell>
          <cell r="Z131">
            <v>296</v>
          </cell>
          <cell r="AA131">
            <v>296</v>
          </cell>
          <cell r="AB131">
            <v>296</v>
          </cell>
          <cell r="AC131">
            <v>296</v>
          </cell>
          <cell r="AD131">
            <v>296</v>
          </cell>
          <cell r="AE131">
            <v>296</v>
          </cell>
          <cell r="AF131">
            <v>296</v>
          </cell>
          <cell r="AG131">
            <v>296</v>
          </cell>
          <cell r="AH131">
            <v>296</v>
          </cell>
          <cell r="AI131">
            <v>296</v>
          </cell>
          <cell r="AJ131">
            <v>296</v>
          </cell>
          <cell r="AK131">
            <v>296</v>
          </cell>
          <cell r="AL131">
            <v>296</v>
          </cell>
          <cell r="AM131">
            <v>296</v>
          </cell>
          <cell r="AN131">
            <v>296</v>
          </cell>
          <cell r="AO131">
            <v>296</v>
          </cell>
          <cell r="AP131">
            <v>296</v>
          </cell>
          <cell r="AQ131">
            <v>296</v>
          </cell>
          <cell r="AR131">
            <v>296</v>
          </cell>
          <cell r="AS131">
            <v>296</v>
          </cell>
          <cell r="AT131">
            <v>296</v>
          </cell>
          <cell r="AU131">
            <v>296</v>
          </cell>
          <cell r="AV131">
            <v>296</v>
          </cell>
          <cell r="AW131">
            <v>296</v>
          </cell>
          <cell r="AX131">
            <v>296</v>
          </cell>
          <cell r="AY131">
            <v>296</v>
          </cell>
          <cell r="AZ131">
            <v>296</v>
          </cell>
          <cell r="BA131">
            <v>296</v>
          </cell>
          <cell r="BB131">
            <v>296</v>
          </cell>
        </row>
        <row r="132">
          <cell r="B132">
            <v>4.0999999999999996</v>
          </cell>
          <cell r="C132">
            <v>4.0999999999999996</v>
          </cell>
          <cell r="D132">
            <v>4.0999999999999996</v>
          </cell>
          <cell r="E132">
            <v>4.0999999999999996</v>
          </cell>
          <cell r="F132">
            <v>4.0999999999999996</v>
          </cell>
          <cell r="G132">
            <v>4.0999999999999996</v>
          </cell>
          <cell r="H132">
            <v>4.0999999999999996</v>
          </cell>
          <cell r="I132">
            <v>4.0999999999999996</v>
          </cell>
          <cell r="J132">
            <v>4.0999999999999996</v>
          </cell>
          <cell r="K132">
            <v>4.0999999999999996</v>
          </cell>
          <cell r="L132">
            <v>4.0999999999999996</v>
          </cell>
          <cell r="M132">
            <v>4.0999999999999996</v>
          </cell>
          <cell r="N132">
            <v>4.0999999999999996</v>
          </cell>
          <cell r="O132">
            <v>4.0999999999999996</v>
          </cell>
          <cell r="P132">
            <v>78.099999999999994</v>
          </cell>
          <cell r="Q132">
            <v>78.099999999999994</v>
          </cell>
          <cell r="R132">
            <v>152.1</v>
          </cell>
          <cell r="S132">
            <v>152.1</v>
          </cell>
          <cell r="T132">
            <v>152.1</v>
          </cell>
          <cell r="U132">
            <v>152.1</v>
          </cell>
          <cell r="V132">
            <v>152.1</v>
          </cell>
          <cell r="W132">
            <v>152.1</v>
          </cell>
          <cell r="X132">
            <v>152.1</v>
          </cell>
          <cell r="Y132">
            <v>152.1</v>
          </cell>
          <cell r="Z132">
            <v>152.1</v>
          </cell>
          <cell r="AA132">
            <v>152.1</v>
          </cell>
          <cell r="AB132">
            <v>152.1</v>
          </cell>
          <cell r="AC132">
            <v>152.1</v>
          </cell>
          <cell r="AD132">
            <v>152.1</v>
          </cell>
          <cell r="AE132">
            <v>152.1</v>
          </cell>
          <cell r="AF132">
            <v>152.1</v>
          </cell>
          <cell r="AG132">
            <v>152.1</v>
          </cell>
          <cell r="AH132">
            <v>152.1</v>
          </cell>
          <cell r="AI132">
            <v>152.1</v>
          </cell>
          <cell r="AJ132">
            <v>152.1</v>
          </cell>
          <cell r="AK132">
            <v>152.1</v>
          </cell>
          <cell r="AL132">
            <v>152.1</v>
          </cell>
          <cell r="AM132">
            <v>152.1</v>
          </cell>
          <cell r="AN132">
            <v>152.1</v>
          </cell>
          <cell r="AO132">
            <v>152.1</v>
          </cell>
          <cell r="AP132">
            <v>152.1</v>
          </cell>
          <cell r="AQ132">
            <v>152.1</v>
          </cell>
          <cell r="AR132">
            <v>152.1</v>
          </cell>
          <cell r="AS132">
            <v>152.1</v>
          </cell>
          <cell r="AT132">
            <v>152.1</v>
          </cell>
          <cell r="AU132">
            <v>152.1</v>
          </cell>
          <cell r="AV132">
            <v>152.1</v>
          </cell>
          <cell r="AW132">
            <v>152.1</v>
          </cell>
          <cell r="AX132">
            <v>152.1</v>
          </cell>
          <cell r="AY132">
            <v>152.1</v>
          </cell>
          <cell r="AZ132">
            <v>152.1</v>
          </cell>
          <cell r="BA132">
            <v>152.1</v>
          </cell>
          <cell r="BB132">
            <v>392.1</v>
          </cell>
        </row>
        <row r="133">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210</v>
          </cell>
          <cell r="AQ133">
            <v>210</v>
          </cell>
          <cell r="AR133">
            <v>399</v>
          </cell>
          <cell r="AS133">
            <v>399</v>
          </cell>
          <cell r="AT133">
            <v>399</v>
          </cell>
          <cell r="AU133">
            <v>399</v>
          </cell>
          <cell r="AV133">
            <v>399</v>
          </cell>
          <cell r="AW133">
            <v>399</v>
          </cell>
          <cell r="AX133">
            <v>399</v>
          </cell>
          <cell r="AY133">
            <v>399</v>
          </cell>
          <cell r="AZ133">
            <v>399</v>
          </cell>
          <cell r="BA133">
            <v>399</v>
          </cell>
          <cell r="BB133">
            <v>399</v>
          </cell>
        </row>
        <row r="134">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91</v>
          </cell>
          <cell r="AQ134">
            <v>91</v>
          </cell>
          <cell r="AR134">
            <v>91</v>
          </cell>
          <cell r="AS134">
            <v>91</v>
          </cell>
          <cell r="AT134">
            <v>91</v>
          </cell>
          <cell r="AU134">
            <v>91</v>
          </cell>
          <cell r="AV134">
            <v>91</v>
          </cell>
          <cell r="AW134">
            <v>91</v>
          </cell>
          <cell r="AX134">
            <v>91</v>
          </cell>
          <cell r="AY134">
            <v>91</v>
          </cell>
          <cell r="AZ134">
            <v>91</v>
          </cell>
          <cell r="BA134">
            <v>91</v>
          </cell>
          <cell r="BB134">
            <v>91</v>
          </cell>
        </row>
        <row r="135">
          <cell r="AU135">
            <v>208</v>
          </cell>
          <cell r="AV135">
            <v>208</v>
          </cell>
          <cell r="AW135">
            <v>208</v>
          </cell>
          <cell r="AX135">
            <v>208</v>
          </cell>
          <cell r="AY135">
            <v>208</v>
          </cell>
          <cell r="AZ135">
            <v>208</v>
          </cell>
          <cell r="BA135">
            <v>208</v>
          </cell>
          <cell r="BB135">
            <v>208</v>
          </cell>
        </row>
        <row r="136">
          <cell r="B136">
            <v>584.79999999999995</v>
          </cell>
          <cell r="C136">
            <v>584.79999999999995</v>
          </cell>
          <cell r="D136">
            <v>584.79999999999995</v>
          </cell>
          <cell r="E136">
            <v>584.79999999999995</v>
          </cell>
          <cell r="F136">
            <v>584.79999999999995</v>
          </cell>
          <cell r="G136">
            <v>584.79999999999995</v>
          </cell>
          <cell r="H136">
            <v>584.79999999999995</v>
          </cell>
          <cell r="I136">
            <v>584.79999999999995</v>
          </cell>
          <cell r="J136">
            <v>584.79999999999995</v>
          </cell>
          <cell r="K136">
            <v>584.79999999999995</v>
          </cell>
          <cell r="L136">
            <v>584.79999999999995</v>
          </cell>
          <cell r="M136">
            <v>584.79999999999995</v>
          </cell>
          <cell r="N136">
            <v>584.79999999999995</v>
          </cell>
          <cell r="O136">
            <v>584.79999999999995</v>
          </cell>
          <cell r="P136">
            <v>584.79999999999995</v>
          </cell>
          <cell r="Q136">
            <v>584.79999999999995</v>
          </cell>
          <cell r="R136">
            <v>584.79999999999995</v>
          </cell>
          <cell r="S136">
            <v>584.79999999999995</v>
          </cell>
          <cell r="T136">
            <v>584.79999999999995</v>
          </cell>
          <cell r="U136">
            <v>584.79999999999995</v>
          </cell>
          <cell r="V136">
            <v>727.8</v>
          </cell>
          <cell r="W136">
            <v>727.8</v>
          </cell>
          <cell r="X136">
            <v>727.8</v>
          </cell>
          <cell r="Y136">
            <v>727.8</v>
          </cell>
          <cell r="Z136">
            <v>727.8</v>
          </cell>
          <cell r="AA136">
            <v>727.8</v>
          </cell>
          <cell r="AB136">
            <v>727.8</v>
          </cell>
          <cell r="AC136">
            <v>727.8</v>
          </cell>
          <cell r="AD136">
            <v>727.8</v>
          </cell>
          <cell r="AE136">
            <v>727.8</v>
          </cell>
          <cell r="AF136">
            <v>727.8</v>
          </cell>
          <cell r="AG136">
            <v>727.8</v>
          </cell>
          <cell r="AH136">
            <v>727.8</v>
          </cell>
          <cell r="AI136">
            <v>727.8</v>
          </cell>
          <cell r="AJ136">
            <v>727.8</v>
          </cell>
          <cell r="AK136">
            <v>727.8</v>
          </cell>
          <cell r="AL136">
            <v>727.8</v>
          </cell>
          <cell r="AM136">
            <v>727.8</v>
          </cell>
          <cell r="AN136">
            <v>727.8</v>
          </cell>
          <cell r="AO136">
            <v>727.8</v>
          </cell>
          <cell r="AP136">
            <v>727.8</v>
          </cell>
          <cell r="AQ136">
            <v>727.8</v>
          </cell>
          <cell r="AR136">
            <v>727.8</v>
          </cell>
          <cell r="AS136">
            <v>727.8</v>
          </cell>
          <cell r="AT136">
            <v>727.8</v>
          </cell>
          <cell r="AU136">
            <v>727.8</v>
          </cell>
          <cell r="AV136">
            <v>727.8</v>
          </cell>
          <cell r="AW136">
            <v>727.8</v>
          </cell>
          <cell r="AX136">
            <v>727.8</v>
          </cell>
          <cell r="AY136">
            <v>727.8</v>
          </cell>
          <cell r="AZ136">
            <v>727.8</v>
          </cell>
          <cell r="BA136">
            <v>727.8</v>
          </cell>
          <cell r="BB136">
            <v>727.8</v>
          </cell>
        </row>
        <row r="137">
          <cell r="B137">
            <v>710.3</v>
          </cell>
          <cell r="C137">
            <v>710.3</v>
          </cell>
          <cell r="D137">
            <v>710.3</v>
          </cell>
          <cell r="E137">
            <v>710.3</v>
          </cell>
          <cell r="F137">
            <v>710.3</v>
          </cell>
          <cell r="G137">
            <v>710.3</v>
          </cell>
          <cell r="H137">
            <v>710.3</v>
          </cell>
          <cell r="I137">
            <v>710.3</v>
          </cell>
          <cell r="J137">
            <v>710.3</v>
          </cell>
          <cell r="K137">
            <v>710.3</v>
          </cell>
          <cell r="L137">
            <v>710.3</v>
          </cell>
          <cell r="M137">
            <v>710.3</v>
          </cell>
          <cell r="N137">
            <v>710.3</v>
          </cell>
          <cell r="O137">
            <v>710.3</v>
          </cell>
          <cell r="P137">
            <v>710.3</v>
          </cell>
          <cell r="Q137">
            <v>710.3</v>
          </cell>
          <cell r="R137">
            <v>710.3</v>
          </cell>
          <cell r="S137">
            <v>710.3</v>
          </cell>
          <cell r="T137">
            <v>710.3</v>
          </cell>
          <cell r="U137">
            <v>710.3</v>
          </cell>
          <cell r="V137">
            <v>710.3</v>
          </cell>
          <cell r="W137">
            <v>710.3</v>
          </cell>
          <cell r="X137">
            <v>710.3</v>
          </cell>
          <cell r="Y137">
            <v>710.3</v>
          </cell>
          <cell r="Z137">
            <v>710.3</v>
          </cell>
          <cell r="AA137">
            <v>710.3</v>
          </cell>
          <cell r="AB137">
            <v>710.3</v>
          </cell>
          <cell r="AC137">
            <v>710.3</v>
          </cell>
          <cell r="AD137">
            <v>710.3</v>
          </cell>
          <cell r="AE137">
            <v>710.3</v>
          </cell>
          <cell r="AF137">
            <v>710.3</v>
          </cell>
          <cell r="AG137">
            <v>710.3</v>
          </cell>
          <cell r="AH137">
            <v>710.3</v>
          </cell>
          <cell r="AI137">
            <v>710.3</v>
          </cell>
          <cell r="AJ137">
            <v>710.3</v>
          </cell>
          <cell r="AK137">
            <v>710.3</v>
          </cell>
          <cell r="AL137">
            <v>710.3</v>
          </cell>
          <cell r="AM137">
            <v>710.3</v>
          </cell>
          <cell r="AN137">
            <v>710.3</v>
          </cell>
          <cell r="AO137">
            <v>710.3</v>
          </cell>
          <cell r="AP137">
            <v>710.3</v>
          </cell>
          <cell r="AQ137">
            <v>710.3</v>
          </cell>
          <cell r="AR137">
            <v>710.3</v>
          </cell>
          <cell r="AS137">
            <v>710.3</v>
          </cell>
          <cell r="AT137">
            <v>710.3</v>
          </cell>
          <cell r="AU137">
            <v>710.3</v>
          </cell>
          <cell r="AV137">
            <v>710.3</v>
          </cell>
          <cell r="AW137">
            <v>710.3</v>
          </cell>
          <cell r="AX137">
            <v>710.3</v>
          </cell>
          <cell r="AY137">
            <v>710.3</v>
          </cell>
          <cell r="AZ137">
            <v>710.3</v>
          </cell>
          <cell r="BA137">
            <v>710.3</v>
          </cell>
          <cell r="BB137">
            <v>710.3</v>
          </cell>
        </row>
        <row r="138">
          <cell r="B138">
            <v>17</v>
          </cell>
          <cell r="C138">
            <v>17</v>
          </cell>
          <cell r="D138">
            <v>17</v>
          </cell>
          <cell r="E138">
            <v>17</v>
          </cell>
          <cell r="F138">
            <v>17</v>
          </cell>
          <cell r="G138">
            <v>17</v>
          </cell>
          <cell r="H138">
            <v>17</v>
          </cell>
          <cell r="I138">
            <v>17</v>
          </cell>
          <cell r="J138">
            <v>17</v>
          </cell>
          <cell r="K138">
            <v>17</v>
          </cell>
          <cell r="L138">
            <v>17</v>
          </cell>
          <cell r="M138">
            <v>17</v>
          </cell>
          <cell r="N138">
            <v>17</v>
          </cell>
          <cell r="O138">
            <v>17</v>
          </cell>
          <cell r="P138">
            <v>17</v>
          </cell>
          <cell r="Q138">
            <v>17</v>
          </cell>
          <cell r="R138">
            <v>17</v>
          </cell>
          <cell r="S138">
            <v>17</v>
          </cell>
          <cell r="T138">
            <v>17</v>
          </cell>
          <cell r="U138">
            <v>17</v>
          </cell>
          <cell r="V138">
            <v>17</v>
          </cell>
          <cell r="W138">
            <v>4.5</v>
          </cell>
          <cell r="X138">
            <v>4.5</v>
          </cell>
          <cell r="Y138">
            <v>4.5</v>
          </cell>
          <cell r="Z138">
            <v>4.5</v>
          </cell>
          <cell r="AA138">
            <v>4.5</v>
          </cell>
          <cell r="AB138">
            <v>4.5</v>
          </cell>
          <cell r="AC138">
            <v>4.5</v>
          </cell>
          <cell r="AD138">
            <v>4.5</v>
          </cell>
          <cell r="AE138">
            <v>4.5</v>
          </cell>
          <cell r="AF138">
            <v>4.5</v>
          </cell>
          <cell r="AG138">
            <v>4.5</v>
          </cell>
          <cell r="AH138">
            <v>4.5</v>
          </cell>
          <cell r="AI138">
            <v>4.5</v>
          </cell>
          <cell r="AJ138">
            <v>4.5</v>
          </cell>
          <cell r="AK138">
            <v>4.5</v>
          </cell>
          <cell r="AL138">
            <v>120.2</v>
          </cell>
          <cell r="AM138">
            <v>120.2</v>
          </cell>
          <cell r="AN138">
            <v>120.2</v>
          </cell>
          <cell r="AO138">
            <v>121.8</v>
          </cell>
          <cell r="AP138">
            <v>127.3</v>
          </cell>
          <cell r="AQ138">
            <v>127.3</v>
          </cell>
          <cell r="AR138">
            <v>127.3</v>
          </cell>
          <cell r="AS138">
            <v>129.80000000000001</v>
          </cell>
          <cell r="AT138">
            <v>129.80000000000001</v>
          </cell>
          <cell r="AU138">
            <v>129.80000000000001</v>
          </cell>
          <cell r="AV138">
            <v>129.80000000000001</v>
          </cell>
          <cell r="AW138">
            <v>129.80000000000001</v>
          </cell>
          <cell r="AX138">
            <v>129.80000000000001</v>
          </cell>
          <cell r="AY138">
            <v>129.80000000000001</v>
          </cell>
          <cell r="AZ138">
            <v>129.80000000000001</v>
          </cell>
          <cell r="BA138">
            <v>129.80000000000001</v>
          </cell>
          <cell r="BB138">
            <v>129.80000000000001</v>
          </cell>
        </row>
        <row r="146">
          <cell r="A146" t="str">
            <v>Hydro Capacity</v>
          </cell>
          <cell r="B146">
            <v>0.88306421044651651</v>
          </cell>
          <cell r="C146">
            <v>0.88306421044651651</v>
          </cell>
          <cell r="D146">
            <v>0.87533345857599087</v>
          </cell>
          <cell r="E146">
            <v>0.87533345857599087</v>
          </cell>
          <cell r="F146">
            <v>0.87533345857599087</v>
          </cell>
          <cell r="G146">
            <v>0.78480714165403398</v>
          </cell>
          <cell r="H146">
            <v>0.78480714165403398</v>
          </cell>
          <cell r="I146">
            <v>0.71125019081056318</v>
          </cell>
          <cell r="J146">
            <v>0.71125019081056318</v>
          </cell>
          <cell r="K146">
            <v>0.70252095772269463</v>
          </cell>
          <cell r="L146">
            <v>0.70252095772269463</v>
          </cell>
          <cell r="M146">
            <v>0.70252095772269463</v>
          </cell>
          <cell r="N146">
            <v>0.70252095772269463</v>
          </cell>
          <cell r="O146">
            <v>0.70252095772269463</v>
          </cell>
          <cell r="P146">
            <v>0.57436894927187876</v>
          </cell>
          <cell r="Q146">
            <v>0.58399410752267922</v>
          </cell>
          <cell r="R146">
            <v>0.49338876036346468</v>
          </cell>
          <cell r="S146">
            <v>0.49340891879684667</v>
          </cell>
          <cell r="T146">
            <v>0.49348932211582003</v>
          </cell>
          <cell r="U146">
            <v>0.49469231649424766</v>
          </cell>
          <cell r="V146">
            <v>0.50567079160660144</v>
          </cell>
          <cell r="W146">
            <v>0.50696071072756355</v>
          </cell>
          <cell r="X146">
            <v>0.50696071072756355</v>
          </cell>
          <cell r="Y146">
            <v>0.50696071072756355</v>
          </cell>
          <cell r="Z146">
            <v>0.5122362876013129</v>
          </cell>
          <cell r="AA146">
            <v>0.50560139077258104</v>
          </cell>
          <cell r="AB146">
            <v>0.50564572113556816</v>
          </cell>
          <cell r="AC146">
            <v>0.50564572113556816</v>
          </cell>
          <cell r="AD146">
            <v>0.50564572113556816</v>
          </cell>
          <cell r="AE146">
            <v>0.50564572113556816</v>
          </cell>
          <cell r="AF146">
            <v>0.50564572113556816</v>
          </cell>
          <cell r="AG146">
            <v>0.50603941968690735</v>
          </cell>
          <cell r="AH146">
            <v>0.50603941968690735</v>
          </cell>
          <cell r="AI146">
            <v>0.50174389636273042</v>
          </cell>
          <cell r="AJ146">
            <v>0.50248050133565458</v>
          </cell>
          <cell r="AK146">
            <v>0.48927729925981772</v>
          </cell>
          <cell r="AL146">
            <v>0.47322773135950902</v>
          </cell>
          <cell r="AM146">
            <v>0.47130289189700864</v>
          </cell>
          <cell r="AN146">
            <v>0.47130289189700864</v>
          </cell>
          <cell r="AO146">
            <v>0.47542960064300754</v>
          </cell>
          <cell r="AP146">
            <v>0.44935493239491875</v>
          </cell>
          <cell r="AQ146">
            <v>0.43920222020442651</v>
          </cell>
          <cell r="AR146">
            <v>0.42273479290693655</v>
          </cell>
          <cell r="AS146">
            <v>0.42839149257703729</v>
          </cell>
          <cell r="AT146">
            <v>0.4270515199528494</v>
          </cell>
          <cell r="AU146">
            <v>0.42579403909273839</v>
          </cell>
          <cell r="AV146">
            <v>0.43544497624387551</v>
          </cell>
          <cell r="AW146">
            <v>0.43481141978067878</v>
          </cell>
          <cell r="AX146">
            <v>0.42689562272247428</v>
          </cell>
          <cell r="AY146">
            <v>0.42689562272247428</v>
          </cell>
          <cell r="AZ146">
            <v>0.46719522304359878</v>
          </cell>
          <cell r="BA146">
            <v>0.47300016117112786</v>
          </cell>
          <cell r="BB146">
            <v>0.45393533512818957</v>
          </cell>
        </row>
        <row r="147">
          <cell r="A147" t="str">
            <v>Coal Capacity</v>
          </cell>
          <cell r="B147">
            <v>8.4527329239633089E-2</v>
          </cell>
          <cell r="C147">
            <v>8.4527329239633089E-2</v>
          </cell>
          <cell r="D147">
            <v>8.3787337967311665E-2</v>
          </cell>
          <cell r="E147">
            <v>8.3787337967311665E-2</v>
          </cell>
          <cell r="F147">
            <v>8.3787337967311665E-2</v>
          </cell>
          <cell r="G147">
            <v>0.17854135085059794</v>
          </cell>
          <cell r="H147">
            <v>0.17854135085059794</v>
          </cell>
          <cell r="I147">
            <v>0.25553350633491068</v>
          </cell>
          <cell r="J147">
            <v>0.25553350633491068</v>
          </cell>
          <cell r="K147">
            <v>0.25239732223629457</v>
          </cell>
          <cell r="L147">
            <v>0.25239732223629457</v>
          </cell>
          <cell r="M147">
            <v>0.25239732223629457</v>
          </cell>
          <cell r="N147">
            <v>0.25239732223629457</v>
          </cell>
          <cell r="O147">
            <v>0.25239732223629457</v>
          </cell>
          <cell r="P147">
            <v>0.38877507500622482</v>
          </cell>
          <cell r="Q147">
            <v>0.39508659586674788</v>
          </cell>
          <cell r="R147">
            <v>0.49041915280461762</v>
          </cell>
          <cell r="S147">
            <v>0.4903996386662654</v>
          </cell>
          <cell r="T147">
            <v>0.49032180516300183</v>
          </cell>
          <cell r="U147">
            <v>0.489157260364666</v>
          </cell>
          <cell r="V147">
            <v>0.47875738033406356</v>
          </cell>
          <cell r="W147">
            <v>0.47997864584800104</v>
          </cell>
          <cell r="X147">
            <v>0.47997864584800104</v>
          </cell>
          <cell r="Y147">
            <v>0.47997864584800104</v>
          </cell>
          <cell r="Z147">
            <v>0.47484281935501327</v>
          </cell>
          <cell r="AA147">
            <v>0.4686922728346995</v>
          </cell>
          <cell r="AB147">
            <v>0.46865024743617234</v>
          </cell>
          <cell r="AC147">
            <v>0.46865024743617234</v>
          </cell>
          <cell r="AD147">
            <v>0.46865024743617234</v>
          </cell>
          <cell r="AE147">
            <v>0.46865024743617234</v>
          </cell>
          <cell r="AF147">
            <v>0.46865024743617234</v>
          </cell>
          <cell r="AG147">
            <v>0.4682770193052776</v>
          </cell>
          <cell r="AH147">
            <v>0.4682770193052776</v>
          </cell>
          <cell r="AI147">
            <v>0.46430204269209907</v>
          </cell>
          <cell r="AJ147">
            <v>0.46361563425457231</v>
          </cell>
          <cell r="AK147">
            <v>0.45143364731515984</v>
          </cell>
          <cell r="AL147">
            <v>0.45810400596424422</v>
          </cell>
          <cell r="AM147">
            <v>0.45624068179666788</v>
          </cell>
          <cell r="AN147">
            <v>0.45624068179666788</v>
          </cell>
          <cell r="AO147">
            <v>0.45242638560507836</v>
          </cell>
          <cell r="AP147">
            <v>0.42761331570917926</v>
          </cell>
          <cell r="AQ147">
            <v>0.41586701962362493</v>
          </cell>
          <cell r="AR147">
            <v>0.39943845204933764</v>
          </cell>
          <cell r="AS147">
            <v>0.39304455911938402</v>
          </cell>
          <cell r="AT147">
            <v>0.3918151487355836</v>
          </cell>
          <cell r="AU147">
            <v>0.39066142365273893</v>
          </cell>
          <cell r="AV147">
            <v>0.37150767486254438</v>
          </cell>
          <cell r="AW147">
            <v>0.37096714482688603</v>
          </cell>
          <cell r="AX147">
            <v>0.36421364089363523</v>
          </cell>
          <cell r="AY147">
            <v>0.36421364089363523</v>
          </cell>
          <cell r="AZ147">
            <v>0.29104426307547565</v>
          </cell>
          <cell r="BA147">
            <v>0.28536564409040077</v>
          </cell>
          <cell r="BB147">
            <v>0.27386364724172269</v>
          </cell>
        </row>
        <row r="148">
          <cell r="A148" t="str">
            <v>Natural Gas Capacity</v>
          </cell>
          <cell r="B148">
            <v>2.7670381320597379E-2</v>
          </cell>
          <cell r="C148">
            <v>2.7670381320597379E-2</v>
          </cell>
          <cell r="D148">
            <v>3.6182603794852525E-2</v>
          </cell>
          <cell r="E148">
            <v>3.6182603794852525E-2</v>
          </cell>
          <cell r="F148">
            <v>3.6182603794852525E-2</v>
          </cell>
          <cell r="G148">
            <v>3.2440626579080339E-2</v>
          </cell>
          <cell r="H148">
            <v>3.2440626579080339E-2</v>
          </cell>
          <cell r="I148">
            <v>2.9400091589070369E-2</v>
          </cell>
          <cell r="J148">
            <v>2.9400091589070369E-2</v>
          </cell>
          <cell r="K148">
            <v>4.1312345455642004E-2</v>
          </cell>
          <cell r="L148">
            <v>4.1312345455642004E-2</v>
          </cell>
          <cell r="M148">
            <v>4.1312345455642004E-2</v>
          </cell>
          <cell r="N148">
            <v>4.1312345455642004E-2</v>
          </cell>
          <cell r="O148">
            <v>4.1312345455642004E-2</v>
          </cell>
          <cell r="P148">
            <v>3.37743724006676E-2</v>
          </cell>
          <cell r="Q148">
            <v>1.778766538144521E-2</v>
          </cell>
          <cell r="R148">
            <v>1.3546321009708902E-2</v>
          </cell>
          <cell r="S148">
            <v>1.3545781991644792E-2</v>
          </cell>
          <cell r="T148">
            <v>1.3543632080462718E-2</v>
          </cell>
          <cell r="U148">
            <v>1.3511465111497032E-2</v>
          </cell>
          <cell r="V148">
            <v>1.3027411709770438E-2</v>
          </cell>
          <cell r="W148">
            <v>1.3060643424435404E-2</v>
          </cell>
          <cell r="X148">
            <v>1.3060643424435404E-2</v>
          </cell>
          <cell r="Y148">
            <v>1.3060643424435404E-2</v>
          </cell>
          <cell r="Z148">
            <v>1.2920893043673829E-2</v>
          </cell>
          <cell r="AA148">
            <v>1.2753531233597265E-2</v>
          </cell>
          <cell r="AB148">
            <v>1.2752387685338023E-2</v>
          </cell>
          <cell r="AC148">
            <v>1.2752387685338023E-2</v>
          </cell>
          <cell r="AD148">
            <v>1.2752387685338023E-2</v>
          </cell>
          <cell r="AE148">
            <v>1.2752387685338023E-2</v>
          </cell>
          <cell r="AF148">
            <v>1.2752387685338023E-2</v>
          </cell>
          <cell r="AG148">
            <v>1.2742231817830683E-2</v>
          </cell>
          <cell r="AH148">
            <v>1.2742231817830683E-2</v>
          </cell>
          <cell r="AI148">
            <v>2.1122584425193283E-2</v>
          </cell>
          <cell r="AJ148">
            <v>2.1091357510730969E-2</v>
          </cell>
          <cell r="AK148">
            <v>2.0537159975647153E-2</v>
          </cell>
          <cell r="AL148">
            <v>2.951677146667538E-2</v>
          </cell>
          <cell r="AM148">
            <v>2.939671289284362E-2</v>
          </cell>
          <cell r="AN148">
            <v>2.939671289284362E-2</v>
          </cell>
          <cell r="AO148">
            <v>2.9150948377520552E-2</v>
          </cell>
          <cell r="AP148">
            <v>4.3321039399965483E-2</v>
          </cell>
          <cell r="AQ148">
            <v>6.7409655893929568E-2</v>
          </cell>
          <cell r="AR148">
            <v>6.4746679426078965E-2</v>
          </cell>
          <cell r="AS148">
            <v>6.3710266097075668E-2</v>
          </cell>
          <cell r="AT148">
            <v>6.3510985733368497E-2</v>
          </cell>
          <cell r="AU148">
            <v>6.6268538291136089E-2</v>
          </cell>
          <cell r="AV148">
            <v>6.7770563776293674E-2</v>
          </cell>
          <cell r="AW148">
            <v>6.7671960092619735E-2</v>
          </cell>
          <cell r="AX148">
            <v>6.6439983474125469E-2</v>
          </cell>
          <cell r="AY148">
            <v>6.6439983474125469E-2</v>
          </cell>
          <cell r="AZ148">
            <v>7.2488325414050161E-2</v>
          </cell>
          <cell r="BA148">
            <v>7.3253240090906821E-2</v>
          </cell>
          <cell r="BB148">
            <v>7.0300682366704559E-2</v>
          </cell>
        </row>
        <row r="149">
          <cell r="A149" t="str">
            <v>Pet Coke Capacity</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1.2952805159122222E-2</v>
          </cell>
          <cell r="AB149">
            <v>1.295164374292143E-2</v>
          </cell>
          <cell r="AC149">
            <v>1.295164374292143E-2</v>
          </cell>
          <cell r="AD149">
            <v>1.295164374292143E-2</v>
          </cell>
          <cell r="AE149">
            <v>1.295164374292143E-2</v>
          </cell>
          <cell r="AF149">
            <v>1.295164374292143E-2</v>
          </cell>
          <cell r="AG149">
            <v>1.2941329189984288E-2</v>
          </cell>
          <cell r="AH149">
            <v>1.2941329189984288E-2</v>
          </cell>
          <cell r="AI149">
            <v>1.2831476519977228E-2</v>
          </cell>
          <cell r="AJ149">
            <v>1.2812506899042177E-2</v>
          </cell>
          <cell r="AK149">
            <v>1.2475844845019299E-2</v>
          </cell>
          <cell r="AL149">
            <v>1.206660468763459E-2</v>
          </cell>
          <cell r="AM149">
            <v>1.201752413858387E-2</v>
          </cell>
          <cell r="AN149">
            <v>1.201752413858387E-2</v>
          </cell>
          <cell r="AO149">
            <v>1.1917054368168778E-2</v>
          </cell>
          <cell r="AP149">
            <v>1.1263470243991026E-2</v>
          </cell>
          <cell r="AQ149">
            <v>1.0954069082763555E-2</v>
          </cell>
          <cell r="AR149">
            <v>1.0521335406737832E-2</v>
          </cell>
          <cell r="AS149">
            <v>1.0352918240774795E-2</v>
          </cell>
          <cell r="AT149">
            <v>1.0320535181672381E-2</v>
          </cell>
          <cell r="AU149">
            <v>1.0290145697381379E-2</v>
          </cell>
          <cell r="AV149">
            <v>1.0523379468368583E-2</v>
          </cell>
          <cell r="AW149">
            <v>1.0508068337363312E-2</v>
          </cell>
          <cell r="AX149">
            <v>1.0316767620205818E-2</v>
          </cell>
          <cell r="AY149">
            <v>1.0316767620205818E-2</v>
          </cell>
          <cell r="AZ149">
            <v>1.1255951151250025E-2</v>
          </cell>
          <cell r="BA149">
            <v>9.0997813777524E-3</v>
          </cell>
          <cell r="BB149">
            <v>8.7330040207086405E-3</v>
          </cell>
        </row>
        <row r="150">
          <cell r="A150" t="str">
            <v>Wind Capacity</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2.6276048604356034E-2</v>
          </cell>
          <cell r="AL150">
            <v>2.7084886521936719E-2</v>
          </cell>
          <cell r="AM150">
            <v>3.1042189274895875E-2</v>
          </cell>
          <cell r="AN150">
            <v>3.1042189274895875E-2</v>
          </cell>
          <cell r="AO150">
            <v>3.0782668129469816E-2</v>
          </cell>
          <cell r="AP150">
            <v>6.7216924732986447E-2</v>
          </cell>
          <cell r="AQ150">
            <v>6.5370513803138186E-2</v>
          </cell>
          <cell r="AR150">
            <v>0.10140948665109618</v>
          </cell>
          <cell r="AS150">
            <v>0.10297171757939853</v>
          </cell>
          <cell r="AT150">
            <v>0.10577754673892524</v>
          </cell>
          <cell r="AU150">
            <v>0.10546607790146885</v>
          </cell>
          <cell r="AV150">
            <v>0.11190399828517485</v>
          </cell>
          <cell r="AW150">
            <v>0.11174118207362342</v>
          </cell>
          <cell r="AX150">
            <v>0.12791204654036725</v>
          </cell>
          <cell r="AY150">
            <v>0.12791204654036725</v>
          </cell>
          <cell r="AZ150">
            <v>0.15340995576757538</v>
          </cell>
          <cell r="BA150">
            <v>0.1546262851035004</v>
          </cell>
          <cell r="BB150">
            <v>0.1887000638013121</v>
          </cell>
        </row>
        <row r="151">
          <cell r="A151" t="str">
            <v>Solar Capacity</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1.2951851653376719E-3</v>
          </cell>
          <cell r="AW151">
            <v>2.7482640266950202E-3</v>
          </cell>
          <cell r="AX151">
            <v>2.6982315314384446E-3</v>
          </cell>
          <cell r="AY151">
            <v>2.6982315314384446E-3</v>
          </cell>
          <cell r="AZ151">
            <v>2.9438641472500065E-3</v>
          </cell>
          <cell r="BA151">
            <v>2.9749285273421308E-3</v>
          </cell>
          <cell r="BB151">
            <v>2.8550205452316708E-3</v>
          </cell>
        </row>
        <row r="152">
          <cell r="A152" t="str">
            <v>Other Capacity</v>
          </cell>
          <cell r="B152">
            <v>4.7380789932529761E-3</v>
          </cell>
          <cell r="C152">
            <v>4.7380789932529761E-3</v>
          </cell>
          <cell r="D152">
            <v>4.6965996618448247E-3</v>
          </cell>
          <cell r="E152">
            <v>4.6965996618448247E-3</v>
          </cell>
          <cell r="F152">
            <v>4.6965996618448247E-3</v>
          </cell>
          <cell r="G152">
            <v>4.2108809162876874E-3</v>
          </cell>
          <cell r="H152">
            <v>4.2108809162876874E-3</v>
          </cell>
          <cell r="I152">
            <v>3.8162112654556556E-3</v>
          </cell>
          <cell r="J152">
            <v>3.8162112654556556E-3</v>
          </cell>
          <cell r="K152">
            <v>3.7693745853687958E-3</v>
          </cell>
          <cell r="L152">
            <v>3.7693745853687958E-3</v>
          </cell>
          <cell r="M152">
            <v>3.7693745853687958E-3</v>
          </cell>
          <cell r="N152">
            <v>3.7693745853687958E-3</v>
          </cell>
          <cell r="O152">
            <v>3.7693745853687958E-3</v>
          </cell>
          <cell r="P152">
            <v>3.0816033212287953E-3</v>
          </cell>
          <cell r="Q152">
            <v>3.1316312291276779E-3</v>
          </cell>
          <cell r="R152">
            <v>2.6457658222087703E-3</v>
          </cell>
          <cell r="S152">
            <v>2.6456605452431234E-3</v>
          </cell>
          <cell r="T152">
            <v>2.6452406407153749E-3</v>
          </cell>
          <cell r="U152">
            <v>2.638958029589264E-3</v>
          </cell>
          <cell r="V152">
            <v>2.5444163495645386E-3</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2.933428767549238E-4</v>
          </cell>
          <cell r="AP152">
            <v>1.2303175189590197E-3</v>
          </cell>
          <cell r="AQ152">
            <v>1.1965213921172498E-3</v>
          </cell>
          <cell r="AR152">
            <v>1.1492535598129016E-3</v>
          </cell>
          <cell r="AS152">
            <v>1.5290463863298158E-3</v>
          </cell>
          <cell r="AT152">
            <v>1.5242636576008439E-3</v>
          </cell>
          <cell r="AU152">
            <v>1.5197753645363268E-3</v>
          </cell>
          <cell r="AV152">
            <v>1.5542221984052062E-3</v>
          </cell>
          <cell r="AW152">
            <v>1.5519608621336583E-3</v>
          </cell>
          <cell r="AX152">
            <v>1.5237072177534746E-3</v>
          </cell>
          <cell r="AY152">
            <v>1.5237072177534746E-3</v>
          </cell>
          <cell r="AZ152">
            <v>1.6624174008000037E-3</v>
          </cell>
          <cell r="BA152">
            <v>1.6799596389696738E-3</v>
          </cell>
          <cell r="BB152">
            <v>1.6122468961308257E-3</v>
          </cell>
        </row>
      </sheetData>
      <sheetData sheetId="2"/>
      <sheetData sheetId="3"/>
      <sheetData sheetId="4"/>
      <sheetData sheetId="5"/>
      <sheetData sheetId="6"/>
      <sheetData sheetId="7"/>
      <sheetData sheetId="8"/>
      <sheetData sheetId="9"/>
      <sheetData sheetId="10"/>
      <sheetData sheetId="11"/>
      <sheetData sheetId="12"/>
      <sheetData sheetId="13">
        <row r="1">
          <cell r="B1">
            <v>1970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Table E2"/>
      <sheetName val="Table E3"/>
      <sheetName val="QF 2013 to 2016"/>
      <sheetName val="NWE_and_QFs_2014_15"/>
      <sheetName val="Lake Creek"/>
      <sheetName val="YELP"/>
      <sheetName val="QF 2013"/>
      <sheetName val="Culbertson Waste ORMAT"/>
      <sheetName val="Boulder Creek"/>
      <sheetName val="Culbertson"/>
      <sheetName val="Flathead co-op"/>
      <sheetName val="Miles City"/>
    </sheetNames>
    <sheetDataSet>
      <sheetData sheetId="0">
        <row r="8">
          <cell r="J8" t="str">
            <v>Coal</v>
          </cell>
        </row>
      </sheetData>
      <sheetData sheetId="1">
        <row r="7">
          <cell r="O7">
            <v>207.85713187235677</v>
          </cell>
        </row>
      </sheetData>
      <sheetData sheetId="2">
        <row r="27">
          <cell r="J27">
            <v>0.10601719197707736</v>
          </cell>
        </row>
      </sheetData>
      <sheetData sheetId="3">
        <row r="38">
          <cell r="G38">
            <v>9257.523000000001</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ar_QF_Net Metering"/>
      <sheetName val="WindSolar_Net Metering only"/>
    </sheetNames>
    <sheetDataSet>
      <sheetData sheetId="0">
        <row r="61">
          <cell r="U61" t="str">
            <v>QF's and utility scale</v>
          </cell>
          <cell r="V61" t="str">
            <v>Other</v>
          </cell>
          <cell r="W61" t="str">
            <v>Community Solar</v>
          </cell>
          <cell r="X61" t="str">
            <v>NEM</v>
          </cell>
        </row>
        <row r="62">
          <cell r="T62">
            <v>2000</v>
          </cell>
          <cell r="U62">
            <v>0</v>
          </cell>
          <cell r="V62">
            <v>0</v>
          </cell>
          <cell r="W62">
            <v>0</v>
          </cell>
          <cell r="X62">
            <v>3.2549999999999996E-2</v>
          </cell>
        </row>
        <row r="63">
          <cell r="T63">
            <v>2001</v>
          </cell>
          <cell r="U63">
            <v>0</v>
          </cell>
          <cell r="V63">
            <v>0</v>
          </cell>
          <cell r="W63">
            <v>0</v>
          </cell>
          <cell r="X63">
            <v>7.887000000000001E-2</v>
          </cell>
        </row>
        <row r="64">
          <cell r="T64">
            <v>2002</v>
          </cell>
          <cell r="U64">
            <v>0</v>
          </cell>
          <cell r="V64">
            <v>0</v>
          </cell>
          <cell r="W64">
            <v>0</v>
          </cell>
          <cell r="X64">
            <v>0.13727</v>
          </cell>
        </row>
        <row r="65">
          <cell r="T65">
            <v>2003</v>
          </cell>
          <cell r="U65">
            <v>0</v>
          </cell>
          <cell r="V65">
            <v>0</v>
          </cell>
          <cell r="W65">
            <v>0</v>
          </cell>
          <cell r="X65">
            <v>0.23553000000000002</v>
          </cell>
        </row>
        <row r="66">
          <cell r="T66">
            <v>2004</v>
          </cell>
          <cell r="U66">
            <v>0</v>
          </cell>
          <cell r="V66">
            <v>0</v>
          </cell>
          <cell r="W66">
            <v>0</v>
          </cell>
          <cell r="X66">
            <v>0.33738000000000001</v>
          </cell>
        </row>
        <row r="67">
          <cell r="T67">
            <v>2005</v>
          </cell>
          <cell r="U67">
            <v>0</v>
          </cell>
          <cell r="V67">
            <v>0</v>
          </cell>
          <cell r="W67">
            <v>0</v>
          </cell>
          <cell r="X67">
            <v>0.39928999999999998</v>
          </cell>
        </row>
        <row r="68">
          <cell r="T68">
            <v>2006</v>
          </cell>
          <cell r="U68">
            <v>0</v>
          </cell>
          <cell r="V68">
            <v>0</v>
          </cell>
          <cell r="W68">
            <v>0</v>
          </cell>
          <cell r="X68">
            <v>0.54379999999999995</v>
          </cell>
        </row>
        <row r="69">
          <cell r="T69">
            <v>2007</v>
          </cell>
          <cell r="U69">
            <v>0</v>
          </cell>
          <cell r="V69">
            <v>0</v>
          </cell>
          <cell r="W69">
            <v>0</v>
          </cell>
          <cell r="X69">
            <v>0.75026000000000004</v>
          </cell>
        </row>
        <row r="70">
          <cell r="T70">
            <v>2008</v>
          </cell>
          <cell r="U70">
            <v>0</v>
          </cell>
          <cell r="V70">
            <v>0</v>
          </cell>
          <cell r="W70">
            <v>0</v>
          </cell>
          <cell r="X70">
            <v>0.94464999999999999</v>
          </cell>
        </row>
        <row r="71">
          <cell r="T71">
            <v>2009</v>
          </cell>
          <cell r="U71">
            <v>0</v>
          </cell>
          <cell r="V71">
            <v>0</v>
          </cell>
          <cell r="W71">
            <v>0</v>
          </cell>
          <cell r="X71">
            <v>1.3122</v>
          </cell>
        </row>
        <row r="72">
          <cell r="T72">
            <v>2010</v>
          </cell>
          <cell r="U72">
            <v>0</v>
          </cell>
          <cell r="V72">
            <v>0</v>
          </cell>
          <cell r="W72">
            <v>0</v>
          </cell>
          <cell r="X72">
            <v>2</v>
          </cell>
        </row>
        <row r="73">
          <cell r="T73">
            <v>2011</v>
          </cell>
          <cell r="U73">
            <v>0</v>
          </cell>
          <cell r="V73">
            <v>0</v>
          </cell>
          <cell r="W73">
            <v>0</v>
          </cell>
          <cell r="X73">
            <v>2.6306599999999998</v>
          </cell>
        </row>
        <row r="74">
          <cell r="T74">
            <v>2012</v>
          </cell>
          <cell r="U74">
            <v>0</v>
          </cell>
          <cell r="V74">
            <v>0</v>
          </cell>
          <cell r="W74">
            <v>0</v>
          </cell>
          <cell r="X74">
            <v>3.39</v>
          </cell>
        </row>
        <row r="75">
          <cell r="T75">
            <v>2013</v>
          </cell>
          <cell r="U75">
            <v>0</v>
          </cell>
          <cell r="V75">
            <v>0</v>
          </cell>
          <cell r="W75">
            <v>0</v>
          </cell>
          <cell r="X75">
            <v>4.3600000000000003</v>
          </cell>
        </row>
        <row r="76">
          <cell r="T76">
            <v>2014</v>
          </cell>
          <cell r="U76">
            <v>0</v>
          </cell>
          <cell r="V76">
            <v>0</v>
          </cell>
          <cell r="W76">
            <v>0</v>
          </cell>
          <cell r="X76">
            <v>5.4539999999999997</v>
          </cell>
        </row>
        <row r="77">
          <cell r="T77">
            <v>2015</v>
          </cell>
          <cell r="U77">
            <v>0</v>
          </cell>
          <cell r="V77">
            <v>0</v>
          </cell>
          <cell r="W77">
            <v>0.10100000000000001</v>
          </cell>
          <cell r="X77">
            <v>7.1779999999999999</v>
          </cell>
        </row>
        <row r="78">
          <cell r="T78">
            <v>2016</v>
          </cell>
          <cell r="U78">
            <v>0</v>
          </cell>
          <cell r="V78">
            <v>0.42499999999999999</v>
          </cell>
          <cell r="W78">
            <v>0.20200000000000001</v>
          </cell>
          <cell r="X78">
            <v>9.3079999999999998</v>
          </cell>
        </row>
        <row r="79">
          <cell r="T79">
            <v>2017</v>
          </cell>
          <cell r="U79">
            <v>17</v>
          </cell>
          <cell r="V79">
            <v>0.42499999999999999</v>
          </cell>
          <cell r="W79">
            <v>0.30199999999999999</v>
          </cell>
          <cell r="X79">
            <v>12.613</v>
          </cell>
        </row>
        <row r="80">
          <cell r="T80">
            <v>2018</v>
          </cell>
          <cell r="U80">
            <v>17</v>
          </cell>
          <cell r="V80">
            <v>0.47499999999999998</v>
          </cell>
          <cell r="W80">
            <v>0.45200000000000001</v>
          </cell>
          <cell r="X80">
            <v>15.551000000000002</v>
          </cell>
        </row>
        <row r="81">
          <cell r="T81">
            <v>2019</v>
          </cell>
          <cell r="U81">
            <v>17</v>
          </cell>
          <cell r="V81">
            <v>0.47499999999999998</v>
          </cell>
          <cell r="W81">
            <v>0.52</v>
          </cell>
          <cell r="X81">
            <v>17.815999999999999</v>
          </cell>
        </row>
        <row r="82">
          <cell r="T82">
            <v>2020</v>
          </cell>
          <cell r="U82">
            <v>17</v>
          </cell>
          <cell r="V82">
            <v>0.47499999999999998</v>
          </cell>
          <cell r="W82">
            <v>0.62014000000000002</v>
          </cell>
          <cell r="X82">
            <v>23.094000000000001</v>
          </cell>
        </row>
        <row r="83">
          <cell r="T83">
            <v>2021</v>
          </cell>
          <cell r="U83">
            <v>17</v>
          </cell>
          <cell r="V83">
            <v>0.47499999999999998</v>
          </cell>
          <cell r="W83">
            <v>0.69213999999999998</v>
          </cell>
          <cell r="X83">
            <v>29.701000000000001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1"/>
  <sheetViews>
    <sheetView tabSelected="1" zoomScale="85" zoomScaleNormal="85" workbookViewId="0">
      <selection sqref="A1:F1"/>
    </sheetView>
  </sheetViews>
  <sheetFormatPr defaultColWidth="13.5703125" defaultRowHeight="12.75"/>
  <cols>
    <col min="1" max="1" width="44.28515625" style="128" customWidth="1"/>
    <col min="2" max="2" width="30.5703125" style="128" customWidth="1"/>
    <col min="3" max="3" width="11.42578125" style="121" customWidth="1"/>
    <col min="4" max="4" width="24.5703125" style="151" customWidth="1"/>
    <col min="5" max="5" width="11.85546875" style="130" customWidth="1"/>
    <col min="6" max="6" width="12.28515625" style="131" customWidth="1"/>
    <col min="7" max="7" width="11.42578125" style="131" customWidth="1"/>
    <col min="8" max="8" width="11.7109375" style="131" customWidth="1"/>
    <col min="9" max="16384" width="13.5703125" style="121"/>
  </cols>
  <sheetData>
    <row r="1" spans="1:14" s="115" customFormat="1" ht="25.9" customHeight="1">
      <c r="A1" s="412" t="s">
        <v>450</v>
      </c>
      <c r="B1" s="412"/>
      <c r="C1" s="412"/>
      <c r="D1" s="412"/>
      <c r="E1" s="412"/>
      <c r="F1" s="412"/>
      <c r="G1" s="197"/>
      <c r="H1" s="197"/>
    </row>
    <row r="2" spans="1:14" ht="13.9" customHeight="1">
      <c r="A2" s="116"/>
      <c r="B2" s="116"/>
      <c r="C2" s="117"/>
      <c r="D2" s="118"/>
      <c r="E2" s="119" t="s">
        <v>123</v>
      </c>
      <c r="F2" s="198"/>
      <c r="G2" s="120"/>
      <c r="H2" s="120"/>
    </row>
    <row r="3" spans="1:14" ht="13.9" customHeight="1">
      <c r="A3" s="122" t="s">
        <v>12</v>
      </c>
      <c r="B3" s="116"/>
      <c r="C3" s="117"/>
      <c r="D3" s="123" t="s">
        <v>124</v>
      </c>
      <c r="E3" s="119" t="s">
        <v>125</v>
      </c>
      <c r="F3" s="199" t="s">
        <v>126</v>
      </c>
      <c r="G3" s="120"/>
      <c r="H3" s="120"/>
    </row>
    <row r="4" spans="1:14" ht="13.9" customHeight="1" thickBot="1">
      <c r="A4" s="124" t="s">
        <v>308</v>
      </c>
      <c r="B4" s="124" t="s">
        <v>76</v>
      </c>
      <c r="C4" s="125" t="s">
        <v>127</v>
      </c>
      <c r="D4" s="126" t="s">
        <v>128</v>
      </c>
      <c r="E4" s="127" t="s">
        <v>129</v>
      </c>
      <c r="F4" s="200" t="s">
        <v>238</v>
      </c>
      <c r="G4" s="120"/>
      <c r="H4" s="120"/>
    </row>
    <row r="5" spans="1:14" ht="13.9" customHeight="1">
      <c r="D5" s="129"/>
      <c r="F5" s="201"/>
    </row>
    <row r="6" spans="1:14" s="136" customFormat="1" ht="13.9" customHeight="1">
      <c r="A6" s="132" t="s">
        <v>51</v>
      </c>
      <c r="B6" s="132" t="s">
        <v>130</v>
      </c>
      <c r="C6" s="133" t="s">
        <v>131</v>
      </c>
      <c r="D6" s="134" t="s">
        <v>132</v>
      </c>
      <c r="E6" s="133">
        <v>1959</v>
      </c>
      <c r="F6" s="202">
        <v>562.4</v>
      </c>
      <c r="G6" s="135"/>
      <c r="H6" s="135"/>
    </row>
    <row r="7" spans="1:14" s="136" customFormat="1" ht="13.9" customHeight="1">
      <c r="A7" s="132"/>
      <c r="B7" s="132"/>
      <c r="C7" s="133"/>
      <c r="D7" s="134"/>
      <c r="E7" s="137"/>
      <c r="F7" s="202"/>
      <c r="G7" s="135"/>
      <c r="H7" s="135"/>
    </row>
    <row r="8" spans="1:14" s="136" customFormat="1" ht="13.9" customHeight="1">
      <c r="A8" s="132" t="s">
        <v>133</v>
      </c>
      <c r="B8" s="132" t="s">
        <v>134</v>
      </c>
      <c r="C8" s="133" t="s">
        <v>135</v>
      </c>
      <c r="D8" s="134" t="s">
        <v>136</v>
      </c>
      <c r="E8" s="137">
        <v>2010</v>
      </c>
      <c r="F8" s="202">
        <v>91</v>
      </c>
      <c r="G8" s="135"/>
      <c r="H8" s="135"/>
      <c r="I8" s="218"/>
      <c r="J8" s="217"/>
      <c r="K8" s="217"/>
      <c r="L8" s="217"/>
      <c r="M8" s="217"/>
      <c r="N8" s="217"/>
    </row>
    <row r="9" spans="1:14" s="136" customFormat="1" ht="13.9" customHeight="1">
      <c r="A9" s="132"/>
      <c r="B9" s="132"/>
      <c r="C9" s="133"/>
      <c r="D9" s="315"/>
      <c r="E9" s="137"/>
      <c r="F9" s="202"/>
      <c r="G9" s="135"/>
      <c r="H9" s="135"/>
      <c r="I9" s="218"/>
      <c r="J9" s="217"/>
      <c r="K9" s="217"/>
      <c r="L9" s="217"/>
      <c r="M9" s="217"/>
      <c r="N9" s="217"/>
    </row>
    <row r="10" spans="1:14" s="136" customFormat="1" ht="13.9" customHeight="1">
      <c r="A10" s="132" t="s">
        <v>449</v>
      </c>
      <c r="B10" s="132" t="s">
        <v>210</v>
      </c>
      <c r="C10" s="133" t="s">
        <v>211</v>
      </c>
      <c r="D10" s="134" t="s">
        <v>193</v>
      </c>
      <c r="E10" s="133">
        <v>2006</v>
      </c>
      <c r="F10" s="202">
        <v>115.7</v>
      </c>
      <c r="G10" s="135"/>
      <c r="H10" s="135"/>
      <c r="I10" s="218"/>
      <c r="J10" s="217"/>
      <c r="K10" s="217"/>
      <c r="L10" s="217"/>
      <c r="M10" s="217"/>
      <c r="N10" s="217"/>
    </row>
    <row r="11" spans="1:14" s="136" customFormat="1" ht="13.9" customHeight="1">
      <c r="A11" s="132"/>
      <c r="B11" s="132"/>
      <c r="C11" s="133"/>
      <c r="D11" s="134"/>
      <c r="E11" s="137"/>
      <c r="F11" s="202"/>
      <c r="G11" s="135"/>
      <c r="H11" s="135"/>
      <c r="J11" s="145"/>
    </row>
    <row r="12" spans="1:14" s="136" customFormat="1" ht="13.9" customHeight="1">
      <c r="A12" s="132" t="s">
        <v>225</v>
      </c>
      <c r="B12" s="132" t="s">
        <v>226</v>
      </c>
      <c r="C12" s="133" t="s">
        <v>137</v>
      </c>
      <c r="D12" s="134" t="s">
        <v>227</v>
      </c>
      <c r="E12" s="137">
        <v>2013</v>
      </c>
      <c r="F12" s="202">
        <v>2.5</v>
      </c>
      <c r="G12" s="135"/>
      <c r="H12" s="135"/>
      <c r="J12" s="144"/>
      <c r="K12" s="144"/>
      <c r="L12" s="144"/>
      <c r="M12" s="144"/>
      <c r="N12" s="144"/>
    </row>
    <row r="13" spans="1:14" s="136" customFormat="1" ht="13.9" customHeight="1">
      <c r="A13" s="132"/>
      <c r="B13" s="132"/>
      <c r="C13" s="133"/>
      <c r="D13" s="134"/>
      <c r="E13" s="137"/>
      <c r="F13" s="202"/>
      <c r="G13" s="135"/>
      <c r="H13" s="135"/>
    </row>
    <row r="14" spans="1:14" s="136" customFormat="1" ht="15">
      <c r="A14" s="132" t="s">
        <v>54</v>
      </c>
      <c r="B14" s="138" t="s">
        <v>248</v>
      </c>
      <c r="C14" s="133" t="s">
        <v>137</v>
      </c>
      <c r="D14" s="134" t="s">
        <v>138</v>
      </c>
      <c r="E14" s="137">
        <v>2009</v>
      </c>
      <c r="F14" s="203">
        <v>1.6</v>
      </c>
      <c r="G14" s="139"/>
      <c r="H14" s="139"/>
    </row>
    <row r="15" spans="1:14" s="136" customFormat="1" ht="13.9" customHeight="1">
      <c r="A15" s="132"/>
      <c r="B15" s="138"/>
      <c r="C15" s="133"/>
      <c r="D15" s="134"/>
      <c r="E15" s="137"/>
      <c r="F15" s="203"/>
      <c r="G15" s="139"/>
      <c r="H15" s="139"/>
    </row>
    <row r="16" spans="1:14" s="136" customFormat="1" ht="13.9" customHeight="1">
      <c r="A16" s="132" t="s">
        <v>335</v>
      </c>
      <c r="B16" s="132" t="s">
        <v>90</v>
      </c>
      <c r="C16" s="133" t="s">
        <v>140</v>
      </c>
      <c r="D16" s="134" t="s">
        <v>141</v>
      </c>
      <c r="E16" s="137">
        <v>2007</v>
      </c>
      <c r="F16" s="203">
        <v>30</v>
      </c>
      <c r="G16" s="139"/>
      <c r="H16" s="139"/>
    </row>
    <row r="17" spans="1:8" s="136" customFormat="1" ht="13.9" customHeight="1">
      <c r="A17" s="132" t="s">
        <v>335</v>
      </c>
      <c r="B17" s="132" t="s">
        <v>142</v>
      </c>
      <c r="C17" s="133" t="s">
        <v>143</v>
      </c>
      <c r="D17" s="134" t="s">
        <v>144</v>
      </c>
      <c r="E17" s="133">
        <v>1979</v>
      </c>
      <c r="F17" s="203">
        <v>40.700000000000003</v>
      </c>
      <c r="G17" s="139"/>
      <c r="H17" s="139"/>
    </row>
    <row r="18" spans="1:8" s="136" customFormat="1" ht="13.9" customHeight="1">
      <c r="A18" s="132" t="s">
        <v>335</v>
      </c>
      <c r="B18" s="132" t="s">
        <v>145</v>
      </c>
      <c r="C18" s="133" t="s">
        <v>143</v>
      </c>
      <c r="D18" s="134" t="s">
        <v>144</v>
      </c>
      <c r="E18" s="137">
        <v>2003</v>
      </c>
      <c r="F18" s="203">
        <v>43</v>
      </c>
      <c r="G18" s="139"/>
      <c r="H18" s="139"/>
    </row>
    <row r="19" spans="1:8" s="136" customFormat="1" ht="13.9" customHeight="1">
      <c r="A19" s="132" t="s">
        <v>335</v>
      </c>
      <c r="B19" s="132" t="s">
        <v>146</v>
      </c>
      <c r="C19" s="133" t="s">
        <v>135</v>
      </c>
      <c r="D19" s="134" t="s">
        <v>407</v>
      </c>
      <c r="E19" s="133">
        <v>2015</v>
      </c>
      <c r="F19" s="203">
        <v>18.600000000000001</v>
      </c>
      <c r="G19" s="139"/>
      <c r="H19" s="196"/>
    </row>
    <row r="20" spans="1:8" s="136" customFormat="1" ht="13.9" customHeight="1">
      <c r="A20" s="132" t="s">
        <v>335</v>
      </c>
      <c r="B20" s="132" t="s">
        <v>93</v>
      </c>
      <c r="C20" s="133" t="s">
        <v>147</v>
      </c>
      <c r="D20" s="134" t="s">
        <v>144</v>
      </c>
      <c r="E20" s="133">
        <v>1972</v>
      </c>
      <c r="F20" s="203">
        <v>23.3</v>
      </c>
      <c r="G20" s="139"/>
      <c r="H20" s="196"/>
    </row>
    <row r="21" spans="1:8" s="136" customFormat="1" ht="13.9" customHeight="1">
      <c r="A21" s="132"/>
      <c r="B21" s="132"/>
      <c r="C21" s="133"/>
      <c r="D21" s="134"/>
      <c r="E21" s="137"/>
      <c r="F21" s="203"/>
      <c r="G21" s="139"/>
      <c r="H21" s="196"/>
    </row>
    <row r="22" spans="1:8" s="136" customFormat="1" ht="13.9" customHeight="1">
      <c r="A22" s="132" t="s">
        <v>372</v>
      </c>
      <c r="B22" s="132" t="s">
        <v>148</v>
      </c>
      <c r="C22" s="133" t="s">
        <v>149</v>
      </c>
      <c r="D22" s="134" t="s">
        <v>141</v>
      </c>
      <c r="E22" s="137">
        <v>2008</v>
      </c>
      <c r="F22" s="203">
        <v>210</v>
      </c>
      <c r="G22" s="139"/>
      <c r="H22" s="196"/>
    </row>
    <row r="23" spans="1:8" s="136" customFormat="1" ht="13.9" customHeight="1">
      <c r="A23" s="132" t="s">
        <v>372</v>
      </c>
      <c r="B23" s="132" t="s">
        <v>150</v>
      </c>
      <c r="C23" s="133" t="s">
        <v>149</v>
      </c>
      <c r="D23" s="134" t="s">
        <v>141</v>
      </c>
      <c r="E23" s="137">
        <v>2012</v>
      </c>
      <c r="F23" s="203">
        <v>189</v>
      </c>
      <c r="G23" s="139"/>
      <c r="H23" s="139"/>
    </row>
    <row r="24" spans="1:8" s="136" customFormat="1" ht="13.9" customHeight="1">
      <c r="A24" s="132"/>
      <c r="B24" s="132"/>
      <c r="C24" s="133"/>
      <c r="D24" s="134"/>
      <c r="E24" s="137"/>
      <c r="F24" s="203"/>
      <c r="G24" s="135"/>
      <c r="H24" s="135"/>
    </row>
    <row r="25" spans="1:8" s="136" customFormat="1" ht="13.9" customHeight="1">
      <c r="A25" s="132" t="s">
        <v>60</v>
      </c>
      <c r="B25" s="132" t="s">
        <v>151</v>
      </c>
      <c r="C25" s="133" t="s">
        <v>152</v>
      </c>
      <c r="D25" s="134" t="s">
        <v>132</v>
      </c>
      <c r="E25" s="133">
        <v>1917</v>
      </c>
      <c r="F25" s="203">
        <v>4.5</v>
      </c>
      <c r="G25" s="135"/>
      <c r="H25" s="135"/>
    </row>
    <row r="26" spans="1:8" s="136" customFormat="1" ht="13.9" customHeight="1">
      <c r="A26" s="132"/>
      <c r="B26" s="132"/>
      <c r="C26" s="133"/>
      <c r="D26" s="134"/>
      <c r="E26" s="137"/>
      <c r="F26" s="202"/>
      <c r="G26" s="135"/>
      <c r="H26" s="135"/>
    </row>
    <row r="27" spans="1:8" s="136" customFormat="1" ht="13.9" customHeight="1">
      <c r="A27" s="132" t="s">
        <v>153</v>
      </c>
      <c r="B27" s="132" t="s">
        <v>97</v>
      </c>
      <c r="C27" s="133" t="s">
        <v>154</v>
      </c>
      <c r="D27" s="134" t="s">
        <v>136</v>
      </c>
      <c r="E27" s="137">
        <v>2011</v>
      </c>
      <c r="F27" s="202">
        <v>150</v>
      </c>
      <c r="G27" s="139"/>
      <c r="H27" s="135"/>
    </row>
    <row r="28" spans="1:8" s="136" customFormat="1" ht="13.9" customHeight="1">
      <c r="A28" s="132" t="s">
        <v>153</v>
      </c>
      <c r="B28" s="132" t="s">
        <v>155</v>
      </c>
      <c r="C28" s="133" t="s">
        <v>156</v>
      </c>
      <c r="D28" s="134" t="s">
        <v>141</v>
      </c>
      <c r="E28" s="137">
        <v>2012</v>
      </c>
      <c r="F28" s="202">
        <v>40</v>
      </c>
      <c r="G28" s="341"/>
      <c r="H28" s="135"/>
    </row>
    <row r="29" spans="1:8" s="136" customFormat="1" ht="13.9" customHeight="1">
      <c r="A29" s="132" t="s">
        <v>153</v>
      </c>
      <c r="B29" s="132" t="s">
        <v>190</v>
      </c>
      <c r="C29" s="133" t="s">
        <v>191</v>
      </c>
      <c r="D29" s="134" t="s">
        <v>132</v>
      </c>
      <c r="E29" s="133">
        <v>1927</v>
      </c>
      <c r="F29" s="202">
        <v>20.9</v>
      </c>
      <c r="G29" s="341"/>
      <c r="H29" s="135"/>
    </row>
    <row r="30" spans="1:8" s="136" customFormat="1" ht="13.9" customHeight="1">
      <c r="A30" s="132" t="s">
        <v>153</v>
      </c>
      <c r="B30" s="132" t="s">
        <v>192</v>
      </c>
      <c r="C30" s="133" t="s">
        <v>191</v>
      </c>
      <c r="D30" s="134" t="s">
        <v>132</v>
      </c>
      <c r="E30" s="137">
        <v>1958</v>
      </c>
      <c r="F30" s="202">
        <v>62</v>
      </c>
      <c r="G30" s="341"/>
      <c r="H30" s="135"/>
    </row>
    <row r="31" spans="1:8" s="136" customFormat="1" ht="13.9" customHeight="1">
      <c r="A31" s="132" t="s">
        <v>153</v>
      </c>
      <c r="B31" s="132" t="s">
        <v>201</v>
      </c>
      <c r="C31" s="133" t="s">
        <v>92</v>
      </c>
      <c r="D31" s="134" t="s">
        <v>132</v>
      </c>
      <c r="E31" s="137">
        <v>1911</v>
      </c>
      <c r="F31" s="202">
        <v>18.3</v>
      </c>
      <c r="G31" s="341"/>
      <c r="H31" s="135"/>
    </row>
    <row r="32" spans="1:8" s="136" customFormat="1" ht="13.9" customHeight="1">
      <c r="A32" s="132" t="s">
        <v>153</v>
      </c>
      <c r="B32" s="132" t="s">
        <v>202</v>
      </c>
      <c r="C32" s="133" t="s">
        <v>92</v>
      </c>
      <c r="D32" s="134" t="s">
        <v>132</v>
      </c>
      <c r="E32" s="133">
        <v>1918</v>
      </c>
      <c r="F32" s="202">
        <v>53</v>
      </c>
      <c r="G32" s="341"/>
      <c r="H32" s="135"/>
    </row>
    <row r="33" spans="1:8" s="136" customFormat="1" ht="13.9" customHeight="1">
      <c r="A33" s="132" t="s">
        <v>153</v>
      </c>
      <c r="B33" s="132" t="s">
        <v>203</v>
      </c>
      <c r="C33" s="133" t="s">
        <v>105</v>
      </c>
      <c r="D33" s="134" t="s">
        <v>132</v>
      </c>
      <c r="E33" s="133">
        <v>1906</v>
      </c>
      <c r="F33" s="202">
        <v>8</v>
      </c>
      <c r="G33" s="341"/>
      <c r="H33" s="135"/>
    </row>
    <row r="34" spans="1:8" s="136" customFormat="1" ht="13.9" customHeight="1">
      <c r="A34" s="132" t="s">
        <v>153</v>
      </c>
      <c r="B34" s="132" t="s">
        <v>204</v>
      </c>
      <c r="C34" s="133" t="s">
        <v>191</v>
      </c>
      <c r="D34" s="134" t="s">
        <v>132</v>
      </c>
      <c r="E34" s="133">
        <v>1930</v>
      </c>
      <c r="F34" s="202">
        <v>49</v>
      </c>
      <c r="G34" s="341"/>
      <c r="H34" s="135"/>
    </row>
    <row r="35" spans="1:8" s="136" customFormat="1" ht="13.9" customHeight="1">
      <c r="A35" s="132" t="s">
        <v>153</v>
      </c>
      <c r="B35" s="132" t="s">
        <v>205</v>
      </c>
      <c r="C35" s="133" t="s">
        <v>206</v>
      </c>
      <c r="D35" s="134" t="s">
        <v>132</v>
      </c>
      <c r="E35" s="133">
        <v>1925</v>
      </c>
      <c r="F35" s="202">
        <v>12</v>
      </c>
      <c r="G35" s="341"/>
      <c r="H35" s="135"/>
    </row>
    <row r="36" spans="1:8" s="136" customFormat="1" ht="13.9" customHeight="1">
      <c r="A36" s="132" t="s">
        <v>153</v>
      </c>
      <c r="B36" s="132" t="s">
        <v>207</v>
      </c>
      <c r="C36" s="133" t="s">
        <v>191</v>
      </c>
      <c r="D36" s="134" t="s">
        <v>132</v>
      </c>
      <c r="E36" s="133">
        <v>1910</v>
      </c>
      <c r="F36" s="202">
        <v>64</v>
      </c>
      <c r="G36" s="341"/>
      <c r="H36" s="135"/>
    </row>
    <row r="37" spans="1:8" s="136" customFormat="1" ht="13.9" customHeight="1">
      <c r="A37" s="132" t="s">
        <v>153</v>
      </c>
      <c r="B37" s="132" t="s">
        <v>208</v>
      </c>
      <c r="C37" s="133" t="s">
        <v>191</v>
      </c>
      <c r="D37" s="134" t="s">
        <v>132</v>
      </c>
      <c r="E37" s="133">
        <v>1915</v>
      </c>
      <c r="F37" s="202">
        <v>68</v>
      </c>
      <c r="G37" s="341"/>
      <c r="H37" s="135"/>
    </row>
    <row r="38" spans="1:8" s="136" customFormat="1" ht="13.9" customHeight="1">
      <c r="A38" s="132" t="s">
        <v>153</v>
      </c>
      <c r="B38" s="132" t="s">
        <v>209</v>
      </c>
      <c r="C38" s="133" t="s">
        <v>131</v>
      </c>
      <c r="D38" s="134" t="s">
        <v>132</v>
      </c>
      <c r="E38" s="137">
        <v>1915</v>
      </c>
      <c r="F38" s="202">
        <v>94</v>
      </c>
      <c r="G38" s="341"/>
      <c r="H38" s="135"/>
    </row>
    <row r="39" spans="1:8" s="136" customFormat="1" ht="13.9" customHeight="1">
      <c r="A39" s="132" t="s">
        <v>153</v>
      </c>
      <c r="B39" s="132" t="s">
        <v>228</v>
      </c>
      <c r="C39" s="133" t="s">
        <v>162</v>
      </c>
      <c r="D39" s="134" t="s">
        <v>141</v>
      </c>
      <c r="E39" s="137">
        <v>2014</v>
      </c>
      <c r="F39" s="202">
        <v>11.3</v>
      </c>
      <c r="G39" s="341"/>
      <c r="H39" s="135"/>
    </row>
    <row r="40" spans="1:8" s="136" customFormat="1" ht="13.9" customHeight="1">
      <c r="A40" s="132" t="s">
        <v>157</v>
      </c>
      <c r="B40" s="140" t="s">
        <v>158</v>
      </c>
      <c r="C40" s="133" t="s">
        <v>159</v>
      </c>
      <c r="D40" s="141" t="s">
        <v>136</v>
      </c>
      <c r="E40" s="133">
        <v>2006</v>
      </c>
      <c r="F40" s="202">
        <v>52</v>
      </c>
      <c r="G40" s="135"/>
      <c r="H40" s="135"/>
    </row>
    <row r="41" spans="1:8" s="136" customFormat="1" ht="13.9" customHeight="1">
      <c r="A41" s="140" t="s">
        <v>160</v>
      </c>
      <c r="B41" s="140" t="s">
        <v>161</v>
      </c>
      <c r="C41" s="142" t="s">
        <v>162</v>
      </c>
      <c r="D41" s="141" t="s">
        <v>141</v>
      </c>
      <c r="E41" s="133">
        <v>2005</v>
      </c>
      <c r="F41" s="202">
        <v>135</v>
      </c>
      <c r="G41" s="135"/>
      <c r="H41" s="135"/>
    </row>
    <row r="42" spans="1:8" s="136" customFormat="1" ht="13.9" customHeight="1">
      <c r="A42" s="132" t="s">
        <v>163</v>
      </c>
      <c r="B42" s="132" t="s">
        <v>164</v>
      </c>
      <c r="C42" s="133" t="s">
        <v>165</v>
      </c>
      <c r="D42" s="134" t="s">
        <v>132</v>
      </c>
      <c r="E42" s="137">
        <v>2004</v>
      </c>
      <c r="F42" s="202">
        <v>7.5</v>
      </c>
      <c r="G42" s="135"/>
      <c r="H42" s="135"/>
    </row>
    <row r="43" spans="1:8" s="136" customFormat="1" ht="13.9" customHeight="1">
      <c r="A43" s="132" t="s">
        <v>166</v>
      </c>
      <c r="B43" s="132" t="s">
        <v>249</v>
      </c>
      <c r="C43" s="133" t="s">
        <v>167</v>
      </c>
      <c r="D43" s="134" t="s">
        <v>132</v>
      </c>
      <c r="E43" s="137">
        <v>2011</v>
      </c>
      <c r="F43" s="202">
        <v>13</v>
      </c>
      <c r="G43" s="135"/>
      <c r="H43" s="135"/>
    </row>
    <row r="44" spans="1:8" s="136" customFormat="1" ht="13.9" customHeight="1">
      <c r="A44" s="132" t="s">
        <v>168</v>
      </c>
      <c r="B44" s="132" t="s">
        <v>169</v>
      </c>
      <c r="C44" s="133" t="s">
        <v>170</v>
      </c>
      <c r="D44" s="134" t="s">
        <v>171</v>
      </c>
      <c r="E44" s="133">
        <v>1990</v>
      </c>
      <c r="F44" s="202">
        <v>35</v>
      </c>
      <c r="G44" s="135"/>
      <c r="H44" s="196"/>
    </row>
    <row r="45" spans="1:8" s="136" customFormat="1" ht="13.9" customHeight="1">
      <c r="A45" s="132" t="s">
        <v>172</v>
      </c>
      <c r="B45" s="138" t="s">
        <v>288</v>
      </c>
      <c r="C45" s="133" t="s">
        <v>173</v>
      </c>
      <c r="D45" s="134" t="s">
        <v>132</v>
      </c>
      <c r="E45" s="137">
        <v>2013</v>
      </c>
      <c r="F45" s="203">
        <v>2</v>
      </c>
      <c r="G45" s="135"/>
      <c r="H45" s="196"/>
    </row>
    <row r="46" spans="1:8" s="136" customFormat="1" ht="13.9" customHeight="1">
      <c r="A46" s="132" t="s">
        <v>174</v>
      </c>
      <c r="B46" s="132" t="s">
        <v>250</v>
      </c>
      <c r="C46" s="133" t="s">
        <v>175</v>
      </c>
      <c r="D46" s="134" t="s">
        <v>132</v>
      </c>
      <c r="E46" s="137">
        <v>1985</v>
      </c>
      <c r="F46" s="202">
        <v>1.2</v>
      </c>
      <c r="G46" s="135"/>
      <c r="H46" s="135"/>
    </row>
    <row r="47" spans="1:8" s="136" customFormat="1" ht="13.9" customHeight="1">
      <c r="A47" s="132" t="s">
        <v>176</v>
      </c>
      <c r="B47" s="132" t="s">
        <v>177</v>
      </c>
      <c r="C47" s="133" t="s">
        <v>177</v>
      </c>
      <c r="D47" s="134" t="s">
        <v>132</v>
      </c>
      <c r="E47" s="133">
        <v>1989</v>
      </c>
      <c r="F47" s="203">
        <v>10</v>
      </c>
      <c r="G47" s="139"/>
      <c r="H47" s="139"/>
    </row>
    <row r="48" spans="1:8" s="136" customFormat="1" ht="13.9" customHeight="1">
      <c r="A48" s="140" t="s">
        <v>322</v>
      </c>
      <c r="B48" s="140" t="s">
        <v>178</v>
      </c>
      <c r="C48" s="142" t="s">
        <v>162</v>
      </c>
      <c r="D48" s="141" t="s">
        <v>141</v>
      </c>
      <c r="E48" s="133">
        <v>2013</v>
      </c>
      <c r="F48" s="202">
        <v>20</v>
      </c>
      <c r="G48" s="135"/>
      <c r="H48" s="196"/>
    </row>
    <row r="49" spans="1:8" s="136" customFormat="1" ht="13.9" customHeight="1">
      <c r="A49" s="132" t="s">
        <v>62</v>
      </c>
      <c r="B49" s="132" t="s">
        <v>290</v>
      </c>
      <c r="C49" s="133" t="s">
        <v>179</v>
      </c>
      <c r="D49" s="134" t="s">
        <v>132</v>
      </c>
      <c r="E49" s="137" t="s">
        <v>179</v>
      </c>
      <c r="F49" s="203">
        <v>3.2</v>
      </c>
      <c r="G49" s="135"/>
      <c r="H49" s="135"/>
    </row>
    <row r="50" spans="1:8" s="136" customFormat="1" ht="13.9" customHeight="1">
      <c r="A50" s="132" t="s">
        <v>180</v>
      </c>
      <c r="B50" s="132" t="s">
        <v>181</v>
      </c>
      <c r="C50" s="133" t="s">
        <v>182</v>
      </c>
      <c r="D50" s="134" t="s">
        <v>141</v>
      </c>
      <c r="E50" s="137">
        <v>2012</v>
      </c>
      <c r="F50" s="203">
        <v>9.6</v>
      </c>
      <c r="G50" s="139"/>
      <c r="H50" s="139"/>
    </row>
    <row r="51" spans="1:8" s="136" customFormat="1" ht="13.9" customHeight="1">
      <c r="A51" s="132" t="s">
        <v>325</v>
      </c>
      <c r="B51" s="132" t="s">
        <v>317</v>
      </c>
      <c r="C51" s="133" t="s">
        <v>182</v>
      </c>
      <c r="D51" s="315" t="s">
        <v>141</v>
      </c>
      <c r="E51" s="137">
        <v>2018</v>
      </c>
      <c r="F51" s="203">
        <v>2.7</v>
      </c>
      <c r="G51" s="139"/>
      <c r="H51" s="139"/>
    </row>
    <row r="52" spans="1:8" s="136" customFormat="1" ht="13.9" customHeight="1">
      <c r="A52" s="132" t="s">
        <v>324</v>
      </c>
      <c r="B52" s="132" t="s">
        <v>318</v>
      </c>
      <c r="C52" s="133" t="s">
        <v>182</v>
      </c>
      <c r="D52" s="315" t="s">
        <v>141</v>
      </c>
      <c r="E52" s="137">
        <v>2018</v>
      </c>
      <c r="F52" s="203">
        <v>2.7</v>
      </c>
      <c r="G52" s="139"/>
      <c r="H52" s="139"/>
    </row>
    <row r="53" spans="1:8" s="136" customFormat="1" ht="13.9" customHeight="1">
      <c r="A53" s="132" t="s">
        <v>319</v>
      </c>
      <c r="B53" s="132" t="s">
        <v>320</v>
      </c>
      <c r="C53" s="133" t="s">
        <v>59</v>
      </c>
      <c r="D53" s="315" t="s">
        <v>141</v>
      </c>
      <c r="E53" s="137">
        <v>2018</v>
      </c>
      <c r="F53" s="203">
        <v>1.6</v>
      </c>
      <c r="G53" s="139"/>
      <c r="H53" s="139"/>
    </row>
    <row r="54" spans="1:8" s="136" customFormat="1" ht="13.9" customHeight="1">
      <c r="A54" s="132" t="s">
        <v>321</v>
      </c>
      <c r="B54" s="132" t="s">
        <v>323</v>
      </c>
      <c r="C54" s="133" t="s">
        <v>182</v>
      </c>
      <c r="D54" s="315" t="s">
        <v>141</v>
      </c>
      <c r="E54" s="137">
        <v>2018</v>
      </c>
      <c r="F54" s="203">
        <v>2.7</v>
      </c>
      <c r="G54" s="139"/>
      <c r="H54" s="139"/>
    </row>
    <row r="55" spans="1:8" s="136" customFormat="1" ht="13.9" customHeight="1">
      <c r="A55" s="132" t="s">
        <v>183</v>
      </c>
      <c r="B55" s="132" t="s">
        <v>184</v>
      </c>
      <c r="C55" s="133" t="s">
        <v>59</v>
      </c>
      <c r="D55" s="134" t="s">
        <v>185</v>
      </c>
      <c r="E55" s="137">
        <v>1995</v>
      </c>
      <c r="F55" s="202">
        <v>52</v>
      </c>
      <c r="G55" s="139"/>
      <c r="H55" s="139"/>
    </row>
    <row r="56" spans="1:8" s="136" customFormat="1" ht="13.9" customHeight="1">
      <c r="A56" s="132" t="s">
        <v>251</v>
      </c>
      <c r="B56" s="132" t="s">
        <v>229</v>
      </c>
      <c r="C56" s="133" t="s">
        <v>167</v>
      </c>
      <c r="D56" s="134" t="s">
        <v>141</v>
      </c>
      <c r="E56" s="137">
        <v>2014</v>
      </c>
      <c r="F56" s="202">
        <v>10</v>
      </c>
      <c r="G56" s="135"/>
      <c r="H56" s="135"/>
    </row>
    <row r="57" spans="1:8" s="136" customFormat="1" ht="13.9" customHeight="1">
      <c r="A57" s="132" t="s">
        <v>251</v>
      </c>
      <c r="B57" s="132" t="s">
        <v>252</v>
      </c>
      <c r="C57" s="133" t="s">
        <v>167</v>
      </c>
      <c r="D57" s="134" t="s">
        <v>141</v>
      </c>
      <c r="E57" s="137">
        <v>2016</v>
      </c>
      <c r="F57" s="202">
        <v>25</v>
      </c>
      <c r="G57" s="135"/>
      <c r="H57" s="135"/>
    </row>
    <row r="58" spans="1:8" s="136" customFormat="1" ht="13.9" customHeight="1">
      <c r="A58" s="132" t="s">
        <v>281</v>
      </c>
      <c r="B58" s="132" t="s">
        <v>282</v>
      </c>
      <c r="C58" s="133" t="s">
        <v>278</v>
      </c>
      <c r="D58" s="134" t="s">
        <v>141</v>
      </c>
      <c r="E58" s="137">
        <v>2017</v>
      </c>
      <c r="F58" s="202">
        <v>25</v>
      </c>
      <c r="G58" s="135"/>
      <c r="H58" s="135"/>
    </row>
    <row r="59" spans="1:8" s="136" customFormat="1" ht="13.9" customHeight="1">
      <c r="A59" s="132" t="s">
        <v>346</v>
      </c>
      <c r="B59" s="132" t="s">
        <v>206</v>
      </c>
      <c r="C59" s="133" t="s">
        <v>206</v>
      </c>
      <c r="D59" s="315" t="s">
        <v>141</v>
      </c>
      <c r="E59" s="137">
        <v>2018</v>
      </c>
      <c r="F59" s="202">
        <v>80</v>
      </c>
      <c r="G59" s="135"/>
      <c r="H59" s="135"/>
    </row>
    <row r="60" spans="1:8" s="136" customFormat="1" ht="13.9" customHeight="1">
      <c r="A60" s="132" t="s">
        <v>312</v>
      </c>
      <c r="B60" s="132" t="s">
        <v>452</v>
      </c>
      <c r="C60" s="133" t="s">
        <v>191</v>
      </c>
      <c r="D60" s="315" t="s">
        <v>141</v>
      </c>
      <c r="E60" s="137">
        <v>2006</v>
      </c>
      <c r="F60" s="203">
        <v>9</v>
      </c>
      <c r="G60" s="135"/>
      <c r="H60" s="135"/>
    </row>
    <row r="61" spans="1:8" s="136" customFormat="1" ht="13.9" customHeight="1">
      <c r="A61" s="132" t="s">
        <v>340</v>
      </c>
      <c r="B61" s="132" t="s">
        <v>339</v>
      </c>
      <c r="C61" s="133" t="s">
        <v>156</v>
      </c>
      <c r="D61" s="315" t="s">
        <v>141</v>
      </c>
      <c r="E61" s="137">
        <v>2020</v>
      </c>
      <c r="F61" s="203">
        <v>80</v>
      </c>
      <c r="G61" s="135"/>
      <c r="H61" s="135"/>
    </row>
    <row r="62" spans="1:8" s="136" customFormat="1" ht="13.9" customHeight="1">
      <c r="A62" s="132" t="s">
        <v>271</v>
      </c>
      <c r="B62" s="132" t="s">
        <v>272</v>
      </c>
      <c r="C62" s="133" t="s">
        <v>92</v>
      </c>
      <c r="D62" s="134" t="s">
        <v>280</v>
      </c>
      <c r="E62" s="137">
        <v>2017</v>
      </c>
      <c r="F62" s="202">
        <v>3</v>
      </c>
      <c r="G62" s="135"/>
      <c r="H62" s="135"/>
    </row>
    <row r="63" spans="1:8" s="136" customFormat="1" ht="13.9" customHeight="1">
      <c r="A63" s="132" t="s">
        <v>271</v>
      </c>
      <c r="B63" s="132" t="s">
        <v>273</v>
      </c>
      <c r="C63" s="133" t="s">
        <v>278</v>
      </c>
      <c r="D63" s="134" t="s">
        <v>280</v>
      </c>
      <c r="E63" s="137">
        <v>2017</v>
      </c>
      <c r="F63" s="202">
        <v>2</v>
      </c>
      <c r="G63" s="135"/>
      <c r="H63" s="135"/>
    </row>
    <row r="64" spans="1:8" s="136" customFormat="1" ht="13.9" customHeight="1">
      <c r="A64" s="132" t="s">
        <v>271</v>
      </c>
      <c r="B64" s="132" t="s">
        <v>274</v>
      </c>
      <c r="C64" s="133" t="s">
        <v>211</v>
      </c>
      <c r="D64" s="134" t="s">
        <v>280</v>
      </c>
      <c r="E64" s="137">
        <v>2017</v>
      </c>
      <c r="F64" s="202">
        <v>3</v>
      </c>
      <c r="G64" s="135"/>
      <c r="H64" s="135"/>
    </row>
    <row r="65" spans="1:8" s="136" customFormat="1" ht="13.9" customHeight="1">
      <c r="A65" s="132" t="s">
        <v>271</v>
      </c>
      <c r="B65" s="132" t="s">
        <v>275</v>
      </c>
      <c r="C65" s="133" t="s">
        <v>92</v>
      </c>
      <c r="D65" s="134" t="s">
        <v>280</v>
      </c>
      <c r="E65" s="137">
        <v>2017</v>
      </c>
      <c r="F65" s="202">
        <v>3</v>
      </c>
      <c r="G65" s="135"/>
      <c r="H65" s="135"/>
    </row>
    <row r="66" spans="1:8" s="136" customFormat="1" ht="13.9" customHeight="1">
      <c r="A66" s="132" t="s">
        <v>271</v>
      </c>
      <c r="B66" s="132" t="s">
        <v>276</v>
      </c>
      <c r="C66" s="133" t="s">
        <v>279</v>
      </c>
      <c r="D66" s="134" t="s">
        <v>280</v>
      </c>
      <c r="E66" s="137">
        <v>2017</v>
      </c>
      <c r="F66" s="202">
        <v>3</v>
      </c>
      <c r="G66" s="135"/>
      <c r="H66" s="135"/>
    </row>
    <row r="67" spans="1:8" s="136" customFormat="1" ht="13.9" customHeight="1">
      <c r="A67" s="132" t="s">
        <v>271</v>
      </c>
      <c r="B67" s="132" t="s">
        <v>277</v>
      </c>
      <c r="C67" s="133" t="s">
        <v>191</v>
      </c>
      <c r="D67" s="134" t="s">
        <v>280</v>
      </c>
      <c r="E67" s="137">
        <v>2017</v>
      </c>
      <c r="F67" s="202">
        <v>3</v>
      </c>
      <c r="G67" s="135"/>
      <c r="H67" s="135"/>
    </row>
    <row r="68" spans="1:8" s="136" customFormat="1" ht="13.9" customHeight="1">
      <c r="A68" s="132"/>
      <c r="B68" s="132"/>
      <c r="C68" s="133"/>
      <c r="D68" s="134"/>
      <c r="E68" s="137"/>
      <c r="F68" s="203"/>
      <c r="G68" s="139"/>
      <c r="H68" s="139"/>
    </row>
    <row r="69" spans="1:8" s="136" customFormat="1" ht="13.9" customHeight="1">
      <c r="A69" s="132" t="s">
        <v>186</v>
      </c>
      <c r="B69" s="132" t="s">
        <v>187</v>
      </c>
      <c r="C69" s="133" t="s">
        <v>135</v>
      </c>
      <c r="D69" s="134" t="s">
        <v>188</v>
      </c>
      <c r="E69" s="137">
        <v>2010</v>
      </c>
      <c r="F69" s="202">
        <v>5.5</v>
      </c>
      <c r="G69" s="135"/>
      <c r="H69" s="135"/>
    </row>
    <row r="70" spans="1:8" s="136" customFormat="1" ht="13.9" customHeight="1">
      <c r="A70" s="132"/>
      <c r="B70" s="132"/>
      <c r="C70" s="133"/>
      <c r="D70" s="134"/>
      <c r="E70" s="137"/>
      <c r="F70" s="202"/>
      <c r="G70" s="135"/>
      <c r="H70" s="135"/>
    </row>
    <row r="71" spans="1:8" s="136" customFormat="1" ht="13.9" customHeight="1">
      <c r="A71" s="132" t="s">
        <v>69</v>
      </c>
      <c r="B71" s="132" t="s">
        <v>189</v>
      </c>
      <c r="C71" s="133" t="s">
        <v>137</v>
      </c>
      <c r="D71" s="134" t="s">
        <v>132</v>
      </c>
      <c r="E71" s="137">
        <v>1910</v>
      </c>
      <c r="F71" s="202">
        <v>4.0999999999999996</v>
      </c>
      <c r="G71" s="135"/>
      <c r="H71" s="135"/>
    </row>
    <row r="72" spans="1:8" s="136" customFormat="1" ht="13.9" customHeight="1">
      <c r="A72" s="132" t="s">
        <v>69</v>
      </c>
      <c r="B72" s="132" t="s">
        <v>477</v>
      </c>
      <c r="C72" s="133" t="s">
        <v>175</v>
      </c>
      <c r="D72" s="315" t="s">
        <v>141</v>
      </c>
      <c r="E72" s="137">
        <v>2022</v>
      </c>
      <c r="F72" s="202">
        <v>240</v>
      </c>
      <c r="G72" s="135"/>
      <c r="H72" s="135"/>
    </row>
    <row r="73" spans="1:8" s="136" customFormat="1" ht="13.9" customHeight="1">
      <c r="A73" s="132"/>
      <c r="B73" s="132"/>
      <c r="C73" s="133"/>
      <c r="D73" s="134"/>
      <c r="E73" s="137"/>
      <c r="F73" s="202"/>
      <c r="G73" s="135"/>
      <c r="H73" s="135"/>
    </row>
    <row r="74" spans="1:8" s="136" customFormat="1" ht="13.9" customHeight="1">
      <c r="A74" s="191" t="s">
        <v>401</v>
      </c>
      <c r="B74" s="132"/>
      <c r="C74" s="133"/>
      <c r="D74" s="134"/>
      <c r="E74" s="137"/>
      <c r="F74" s="202"/>
      <c r="G74" s="135"/>
      <c r="H74" s="135"/>
    </row>
    <row r="75" spans="1:8" s="136" customFormat="1" ht="13.9" customHeight="1">
      <c r="A75" s="132" t="s">
        <v>400</v>
      </c>
      <c r="B75" s="132" t="s">
        <v>194</v>
      </c>
      <c r="C75" s="133" t="s">
        <v>170</v>
      </c>
      <c r="D75" s="134" t="s">
        <v>193</v>
      </c>
      <c r="E75" s="137">
        <v>1984</v>
      </c>
      <c r="F75" s="202">
        <v>740</v>
      </c>
      <c r="G75" s="135"/>
      <c r="H75" s="135"/>
    </row>
    <row r="76" spans="1:8" s="136" customFormat="1" ht="13.9" customHeight="1">
      <c r="A76" s="132" t="s">
        <v>195</v>
      </c>
      <c r="B76" s="132"/>
      <c r="C76" s="133"/>
      <c r="D76" s="134"/>
      <c r="E76" s="137"/>
      <c r="F76" s="203"/>
      <c r="G76" s="139"/>
      <c r="H76" s="135"/>
    </row>
    <row r="77" spans="1:8" s="136" customFormat="1" ht="13.9" customHeight="1">
      <c r="A77" s="132" t="s">
        <v>196</v>
      </c>
      <c r="B77" s="132"/>
      <c r="C77" s="133"/>
      <c r="D77" s="143"/>
      <c r="E77" s="144"/>
      <c r="F77" s="204"/>
      <c r="G77" s="145"/>
      <c r="H77" s="135"/>
    </row>
    <row r="78" spans="1:8" s="136" customFormat="1" ht="13.9" customHeight="1">
      <c r="A78" s="132" t="s">
        <v>197</v>
      </c>
      <c r="B78" s="132"/>
      <c r="C78" s="133"/>
      <c r="D78" s="143"/>
      <c r="E78" s="144"/>
      <c r="F78" s="204"/>
      <c r="G78" s="145"/>
      <c r="H78" s="135"/>
    </row>
    <row r="79" spans="1:8" s="136" customFormat="1" ht="13.9" customHeight="1">
      <c r="A79" s="132" t="s">
        <v>242</v>
      </c>
      <c r="B79" s="132" t="s">
        <v>198</v>
      </c>
      <c r="C79" s="133" t="s">
        <v>170</v>
      </c>
      <c r="D79" s="134" t="s">
        <v>193</v>
      </c>
      <c r="E79" s="137">
        <v>1986</v>
      </c>
      <c r="F79" s="202">
        <v>740</v>
      </c>
      <c r="G79" s="135"/>
      <c r="H79" s="135"/>
    </row>
    <row r="80" spans="1:8" s="136" customFormat="1" ht="13.9" customHeight="1">
      <c r="A80" s="132" t="s">
        <v>199</v>
      </c>
      <c r="B80" s="132"/>
      <c r="C80" s="133"/>
      <c r="D80" s="143"/>
      <c r="E80" s="144"/>
      <c r="F80" s="204"/>
      <c r="G80" s="145"/>
      <c r="H80" s="135"/>
    </row>
    <row r="81" spans="1:8" s="136" customFormat="1" ht="13.9" customHeight="1">
      <c r="A81" s="132" t="s">
        <v>197</v>
      </c>
      <c r="B81" s="132"/>
      <c r="C81" s="133"/>
      <c r="D81" s="143"/>
      <c r="E81" s="144"/>
      <c r="F81" s="204"/>
      <c r="G81" s="145"/>
      <c r="H81" s="135"/>
    </row>
    <row r="82" spans="1:8" s="136" customFormat="1" ht="13.9" customHeight="1">
      <c r="A82" s="132" t="s">
        <v>200</v>
      </c>
      <c r="B82" s="132"/>
      <c r="C82" s="133"/>
      <c r="D82" s="143"/>
      <c r="E82" s="144"/>
      <c r="F82" s="204"/>
      <c r="G82" s="145"/>
      <c r="H82" s="135"/>
    </row>
    <row r="83" spans="1:8" ht="13.9" customHeight="1">
      <c r="A83" s="132"/>
      <c r="B83" s="132"/>
      <c r="C83" s="133"/>
      <c r="D83" s="134"/>
      <c r="E83" s="133"/>
      <c r="F83" s="202"/>
    </row>
    <row r="84" spans="1:8" s="136" customFormat="1" ht="16.149999999999999" customHeight="1">
      <c r="A84" s="132" t="s">
        <v>256</v>
      </c>
      <c r="B84" s="132" t="s">
        <v>241</v>
      </c>
      <c r="C84" s="133" t="s">
        <v>139</v>
      </c>
      <c r="D84" s="134" t="s">
        <v>132</v>
      </c>
      <c r="E84" s="133">
        <v>1938</v>
      </c>
      <c r="F84" s="202">
        <v>208</v>
      </c>
      <c r="G84" s="135"/>
      <c r="H84" s="135"/>
    </row>
    <row r="85" spans="1:8" s="136" customFormat="1" ht="13.9" customHeight="1">
      <c r="A85" s="132"/>
      <c r="B85" s="132"/>
      <c r="C85" s="133"/>
      <c r="D85" s="134"/>
      <c r="E85" s="137"/>
      <c r="F85" s="202"/>
      <c r="G85" s="139"/>
      <c r="H85" s="139"/>
    </row>
    <row r="86" spans="1:8" s="136" customFormat="1" ht="13.9" customHeight="1">
      <c r="A86" s="132" t="s">
        <v>212</v>
      </c>
      <c r="B86" s="132" t="s">
        <v>213</v>
      </c>
      <c r="C86" s="133" t="s">
        <v>92</v>
      </c>
      <c r="D86" s="134" t="s">
        <v>132</v>
      </c>
      <c r="E86" s="137">
        <v>1953</v>
      </c>
      <c r="F86" s="203">
        <v>49.8</v>
      </c>
      <c r="G86" s="135"/>
      <c r="H86" s="135"/>
    </row>
    <row r="87" spans="1:8" s="136" customFormat="1" ht="13.9" customHeight="1">
      <c r="A87" s="132" t="s">
        <v>212</v>
      </c>
      <c r="B87" s="132" t="s">
        <v>214</v>
      </c>
      <c r="C87" s="133" t="s">
        <v>211</v>
      </c>
      <c r="D87" s="134" t="s">
        <v>132</v>
      </c>
      <c r="E87" s="133">
        <v>1966</v>
      </c>
      <c r="F87" s="203">
        <v>250</v>
      </c>
      <c r="G87" s="139"/>
      <c r="H87" s="139"/>
    </row>
    <row r="88" spans="1:8" s="136" customFormat="1" ht="13.9" customHeight="1">
      <c r="A88" s="132" t="s">
        <v>215</v>
      </c>
      <c r="B88" s="132" t="s">
        <v>216</v>
      </c>
      <c r="C88" s="133" t="s">
        <v>137</v>
      </c>
      <c r="D88" s="134" t="s">
        <v>132</v>
      </c>
      <c r="E88" s="133">
        <v>1952</v>
      </c>
      <c r="F88" s="202">
        <v>428</v>
      </c>
      <c r="G88" s="139"/>
      <c r="H88" s="139"/>
    </row>
    <row r="89" spans="1:8" s="136" customFormat="1" ht="13.9" customHeight="1">
      <c r="A89" s="132"/>
      <c r="B89" s="132"/>
      <c r="C89" s="133"/>
      <c r="D89" s="134"/>
      <c r="E89" s="137"/>
      <c r="F89" s="202"/>
      <c r="G89" s="139"/>
      <c r="H89" s="139"/>
    </row>
    <row r="90" spans="1:8" s="136" customFormat="1" ht="13.9" customHeight="1">
      <c r="A90" s="146" t="s">
        <v>217</v>
      </c>
      <c r="B90" s="132" t="s">
        <v>291</v>
      </c>
      <c r="C90" s="133" t="s">
        <v>218</v>
      </c>
      <c r="D90" s="134" t="s">
        <v>132</v>
      </c>
      <c r="E90" s="133">
        <v>1943</v>
      </c>
      <c r="F90" s="203">
        <v>185.3</v>
      </c>
      <c r="G90" s="139"/>
      <c r="H90" s="139"/>
    </row>
    <row r="91" spans="1:8" s="136" customFormat="1" ht="13.9" customHeight="1">
      <c r="A91" s="147" t="s">
        <v>219</v>
      </c>
      <c r="B91" s="148" t="s">
        <v>220</v>
      </c>
      <c r="C91" s="149" t="s">
        <v>152</v>
      </c>
      <c r="D91" s="150" t="s">
        <v>132</v>
      </c>
      <c r="E91" s="149">
        <v>1975</v>
      </c>
      <c r="F91" s="205">
        <v>525</v>
      </c>
      <c r="G91" s="135"/>
      <c r="H91" s="135"/>
    </row>
    <row r="92" spans="1:8" s="136" customFormat="1" ht="13.9" customHeight="1">
      <c r="A92" s="128"/>
      <c r="B92" s="128"/>
      <c r="C92" s="121"/>
      <c r="D92" s="151"/>
      <c r="E92" s="130"/>
      <c r="F92" s="131"/>
      <c r="G92" s="135"/>
      <c r="H92" s="135"/>
    </row>
    <row r="93" spans="1:8" s="136" customFormat="1" ht="13.9" customHeight="1">
      <c r="A93" s="224" t="s">
        <v>221</v>
      </c>
      <c r="B93" s="128"/>
      <c r="C93" s="121"/>
      <c r="D93" s="151"/>
      <c r="E93" s="151"/>
      <c r="F93" s="223">
        <f>SUM(F6:F91)</f>
        <v>5954.6999999999989</v>
      </c>
      <c r="G93" s="139"/>
      <c r="H93" s="139"/>
    </row>
    <row r="94" spans="1:8" s="136" customFormat="1" ht="13.9" customHeight="1">
      <c r="A94" s="128"/>
      <c r="B94" s="128"/>
      <c r="C94" s="121"/>
      <c r="D94" s="151"/>
      <c r="E94" s="130"/>
      <c r="F94" s="131"/>
      <c r="G94" s="135"/>
      <c r="H94" s="135"/>
    </row>
    <row r="95" spans="1:8" ht="13.9" customHeight="1">
      <c r="A95" s="152" t="s">
        <v>12</v>
      </c>
      <c r="E95" s="151"/>
      <c r="F95" s="153"/>
    </row>
    <row r="96" spans="1:8" ht="13.9" customHeight="1">
      <c r="A96" s="417" t="s">
        <v>399</v>
      </c>
      <c r="B96" s="417"/>
      <c r="C96" s="417"/>
      <c r="D96" s="417"/>
      <c r="E96" s="417"/>
      <c r="F96" s="417"/>
      <c r="G96" s="153"/>
      <c r="H96" s="153"/>
    </row>
    <row r="97" spans="1:8" ht="13.9" customHeight="1">
      <c r="A97" s="417"/>
      <c r="B97" s="417"/>
      <c r="C97" s="417"/>
      <c r="D97" s="417"/>
      <c r="E97" s="417"/>
      <c r="F97" s="417"/>
      <c r="G97" s="153"/>
      <c r="H97" s="153"/>
    </row>
    <row r="98" spans="1:8" ht="13.9" customHeight="1">
      <c r="A98" s="222" t="s">
        <v>253</v>
      </c>
      <c r="B98" s="206"/>
      <c r="C98" s="206"/>
      <c r="D98" s="206"/>
      <c r="E98" s="206"/>
      <c r="F98" s="206"/>
    </row>
    <row r="99" spans="1:8" s="154" customFormat="1" ht="13.9" customHeight="1">
      <c r="A99" s="221" t="s">
        <v>254</v>
      </c>
      <c r="B99" s="206"/>
      <c r="C99" s="206"/>
      <c r="D99" s="206"/>
      <c r="E99" s="206"/>
      <c r="F99" s="206"/>
      <c r="G99" s="155"/>
      <c r="H99" s="155"/>
    </row>
    <row r="100" spans="1:8" s="154" customFormat="1" ht="15.6" customHeight="1">
      <c r="A100" s="410" t="s">
        <v>289</v>
      </c>
      <c r="B100" s="410"/>
      <c r="C100" s="410"/>
      <c r="D100" s="410"/>
      <c r="E100" s="410"/>
      <c r="F100" s="410"/>
      <c r="G100" s="84"/>
      <c r="H100" s="84"/>
    </row>
    <row r="101" spans="1:8" s="154" customFormat="1">
      <c r="A101" s="415" t="s">
        <v>461</v>
      </c>
      <c r="B101" s="415"/>
      <c r="C101" s="415"/>
      <c r="D101" s="415"/>
      <c r="E101" s="415"/>
      <c r="F101" s="415"/>
      <c r="G101" s="155"/>
      <c r="H101" s="155"/>
    </row>
    <row r="102" spans="1:8" s="154" customFormat="1" ht="28.15" customHeight="1">
      <c r="A102" s="410" t="s">
        <v>451</v>
      </c>
      <c r="B102" s="410"/>
      <c r="C102" s="410"/>
      <c r="D102" s="410"/>
      <c r="E102" s="410"/>
      <c r="F102" s="410"/>
      <c r="G102" s="192"/>
      <c r="H102" s="192"/>
    </row>
    <row r="103" spans="1:8" s="154" customFormat="1" ht="30.6" customHeight="1">
      <c r="A103" s="410" t="s">
        <v>362</v>
      </c>
      <c r="B103" s="410"/>
      <c r="C103" s="410"/>
      <c r="D103" s="410"/>
      <c r="E103" s="410"/>
      <c r="F103" s="410"/>
      <c r="G103" s="84"/>
      <c r="H103" s="84"/>
    </row>
    <row r="104" spans="1:8" s="154" customFormat="1" ht="18" customHeight="1">
      <c r="A104" s="416" t="s">
        <v>462</v>
      </c>
      <c r="B104" s="410"/>
      <c r="C104" s="410"/>
      <c r="D104" s="410"/>
      <c r="E104" s="410"/>
      <c r="F104" s="410"/>
      <c r="G104" s="84"/>
      <c r="H104" s="84"/>
    </row>
    <row r="105" spans="1:8" s="154" customFormat="1" ht="27.75" customHeight="1">
      <c r="A105" s="413" t="s">
        <v>448</v>
      </c>
      <c r="B105" s="414"/>
      <c r="C105" s="414"/>
      <c r="D105" s="414"/>
      <c r="E105" s="414"/>
      <c r="F105" s="414"/>
      <c r="G105" s="157"/>
      <c r="H105" s="156"/>
    </row>
    <row r="106" spans="1:8" s="154" customFormat="1" ht="14.25">
      <c r="A106" s="413" t="s">
        <v>402</v>
      </c>
      <c r="B106" s="413"/>
      <c r="C106" s="413"/>
      <c r="D106" s="413"/>
      <c r="E106" s="413"/>
      <c r="F106" s="413"/>
      <c r="G106" s="157"/>
      <c r="H106" s="156"/>
    </row>
    <row r="108" spans="1:8" s="154" customFormat="1" ht="13.15" customHeight="1">
      <c r="A108" s="411" t="s">
        <v>463</v>
      </c>
      <c r="B108" s="411"/>
      <c r="C108" s="411"/>
      <c r="D108" s="411"/>
      <c r="E108" s="411"/>
      <c r="F108" s="411"/>
      <c r="G108" s="157"/>
      <c r="H108" s="156"/>
    </row>
    <row r="109" spans="1:8" s="154" customFormat="1">
      <c r="A109" s="411"/>
      <c r="B109" s="411"/>
      <c r="C109" s="411"/>
      <c r="D109" s="411"/>
      <c r="E109" s="411"/>
      <c r="F109" s="411"/>
      <c r="G109" s="193"/>
      <c r="H109" s="193"/>
    </row>
    <row r="110" spans="1:8">
      <c r="A110" s="411"/>
      <c r="B110" s="411"/>
      <c r="C110" s="411"/>
      <c r="D110" s="411"/>
      <c r="E110" s="411"/>
      <c r="F110" s="411"/>
    </row>
    <row r="111" spans="1:8" ht="51.75" customHeight="1">
      <c r="A111" s="411"/>
      <c r="B111" s="411"/>
      <c r="C111" s="411"/>
      <c r="D111" s="411"/>
      <c r="E111" s="411"/>
      <c r="F111" s="411"/>
    </row>
  </sheetData>
  <mergeCells count="10">
    <mergeCell ref="A103:F103"/>
    <mergeCell ref="A108:F111"/>
    <mergeCell ref="A102:F102"/>
    <mergeCell ref="A1:F1"/>
    <mergeCell ref="A105:F105"/>
    <mergeCell ref="A101:F101"/>
    <mergeCell ref="A100:F100"/>
    <mergeCell ref="A104:F104"/>
    <mergeCell ref="A96:F97"/>
    <mergeCell ref="A106:F10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4"/>
  <sheetViews>
    <sheetView workbookViewId="0">
      <selection activeCell="A25" sqref="A25:J25"/>
    </sheetView>
  </sheetViews>
  <sheetFormatPr defaultColWidth="7.42578125" defaultRowHeight="12.75"/>
  <cols>
    <col min="1" max="1" width="35" style="230" customWidth="1"/>
    <col min="2" max="2" width="14.7109375" style="230" customWidth="1"/>
    <col min="3" max="3" width="13" style="234" customWidth="1"/>
    <col min="4" max="4" width="11.140625" style="231" customWidth="1"/>
    <col min="5" max="5" width="11.7109375" style="231" customWidth="1"/>
    <col min="6" max="6" width="7.42578125" style="232"/>
    <col min="7" max="7" width="10.85546875" style="231" customWidth="1"/>
    <col min="8" max="8" width="12.5703125" style="231" customWidth="1"/>
    <col min="9" max="9" width="9.5703125" style="232" customWidth="1"/>
    <col min="10" max="10" width="10.5703125" style="231" customWidth="1"/>
    <col min="11" max="11" width="12.7109375" style="231" customWidth="1"/>
    <col min="12" max="12" width="9.140625" style="232" customWidth="1"/>
    <col min="13" max="13" width="10.5703125" style="231" customWidth="1"/>
    <col min="14" max="15" width="7.42578125" style="121"/>
    <col min="16" max="16" width="17" style="121" customWidth="1"/>
    <col min="17" max="17" width="10.7109375" style="121" customWidth="1"/>
    <col min="18" max="18" width="11.28515625" style="121" customWidth="1"/>
    <col min="19" max="20" width="10.42578125" style="121" customWidth="1"/>
    <col min="21" max="16384" width="7.42578125" style="121"/>
  </cols>
  <sheetData>
    <row r="1" spans="1:27" ht="18">
      <c r="A1" s="380" t="s">
        <v>433</v>
      </c>
      <c r="B1" s="380"/>
      <c r="C1" s="109"/>
      <c r="D1" s="182"/>
      <c r="E1" s="182"/>
      <c r="F1" s="110"/>
      <c r="G1" s="182"/>
      <c r="H1" s="182"/>
      <c r="I1" s="110"/>
      <c r="J1" s="182"/>
      <c r="K1" s="182"/>
      <c r="L1" s="110"/>
      <c r="M1" s="182"/>
    </row>
    <row r="2" spans="1:27" ht="15" customHeight="1">
      <c r="A2" s="172"/>
      <c r="B2" s="462" t="s">
        <v>3</v>
      </c>
      <c r="C2" s="463"/>
      <c r="D2" s="464"/>
      <c r="E2" s="457" t="s">
        <v>4</v>
      </c>
      <c r="F2" s="458"/>
      <c r="G2" s="459"/>
      <c r="H2" s="457" t="s">
        <v>5</v>
      </c>
      <c r="I2" s="458"/>
      <c r="J2" s="459"/>
      <c r="K2" s="457" t="s">
        <v>6</v>
      </c>
      <c r="L2" s="458"/>
      <c r="M2" s="459"/>
      <c r="P2" s="302" t="s">
        <v>18</v>
      </c>
      <c r="Q2" s="302" t="s">
        <v>19</v>
      </c>
      <c r="R2" s="302" t="s">
        <v>20</v>
      </c>
      <c r="S2" s="302" t="s">
        <v>33</v>
      </c>
    </row>
    <row r="3" spans="1:27">
      <c r="A3" s="233"/>
      <c r="B3" s="381" t="s">
        <v>297</v>
      </c>
      <c r="C3" s="236" t="s">
        <v>7</v>
      </c>
      <c r="D3" s="382"/>
      <c r="E3" s="383" t="s">
        <v>297</v>
      </c>
      <c r="F3" s="384" t="s">
        <v>7</v>
      </c>
      <c r="G3" s="382"/>
      <c r="H3" s="385" t="s">
        <v>297</v>
      </c>
      <c r="I3" s="384" t="s">
        <v>7</v>
      </c>
      <c r="J3" s="385"/>
      <c r="K3" s="383" t="s">
        <v>297</v>
      </c>
      <c r="L3" s="384" t="s">
        <v>7</v>
      </c>
      <c r="M3" s="382"/>
    </row>
    <row r="4" spans="1:27" ht="14.25">
      <c r="A4" s="386" t="s">
        <v>8</v>
      </c>
      <c r="B4" s="387" t="s">
        <v>298</v>
      </c>
      <c r="C4" s="388" t="s">
        <v>438</v>
      </c>
      <c r="D4" s="389" t="s">
        <v>9</v>
      </c>
      <c r="E4" s="387" t="s">
        <v>298</v>
      </c>
      <c r="F4" s="390" t="s">
        <v>438</v>
      </c>
      <c r="G4" s="389" t="s">
        <v>9</v>
      </c>
      <c r="H4" s="391" t="s">
        <v>298</v>
      </c>
      <c r="I4" s="390" t="s">
        <v>438</v>
      </c>
      <c r="J4" s="389" t="s">
        <v>9</v>
      </c>
      <c r="K4" s="392" t="s">
        <v>298</v>
      </c>
      <c r="L4" s="390" t="s">
        <v>438</v>
      </c>
      <c r="M4" s="389" t="s">
        <v>9</v>
      </c>
    </row>
    <row r="5" spans="1:27" ht="6" customHeight="1">
      <c r="A5" s="172"/>
      <c r="B5" s="172"/>
      <c r="C5" s="104"/>
      <c r="D5" s="160"/>
      <c r="E5" s="282"/>
      <c r="F5" s="95"/>
      <c r="G5" s="319"/>
      <c r="H5" s="160"/>
      <c r="I5" s="95"/>
      <c r="J5" s="160"/>
      <c r="K5" s="282"/>
      <c r="L5" s="95"/>
      <c r="M5" s="319"/>
    </row>
    <row r="6" spans="1:27" ht="14.25">
      <c r="A6" s="393" t="s">
        <v>441</v>
      </c>
      <c r="B6" s="373">
        <f>B17-(B8+B10+B14)</f>
        <v>2325741</v>
      </c>
      <c r="C6" s="374">
        <f>B6/8760</f>
        <v>265.49554794520549</v>
      </c>
      <c r="D6" s="394" t="s">
        <v>10</v>
      </c>
      <c r="E6" s="373">
        <f>E17-(E8+E10+E14)</f>
        <v>542348</v>
      </c>
      <c r="F6" s="374">
        <f>E6/8760</f>
        <v>61.911872146118725</v>
      </c>
      <c r="G6" s="394" t="s">
        <v>10</v>
      </c>
      <c r="H6" s="373">
        <f>H17-(H8+H10+H14)</f>
        <v>2237986</v>
      </c>
      <c r="I6" s="374">
        <f>H6/8760</f>
        <v>255.47785388127855</v>
      </c>
      <c r="J6" s="395" t="s">
        <v>10</v>
      </c>
      <c r="K6" s="349">
        <f>H6+E6+B6</f>
        <v>5106075</v>
      </c>
      <c r="L6" s="350">
        <f>K6/8760</f>
        <v>582.8852739726027</v>
      </c>
      <c r="M6" s="351">
        <v>214406</v>
      </c>
      <c r="O6" s="235"/>
      <c r="P6" s="120"/>
      <c r="Q6" s="294"/>
      <c r="R6" s="294"/>
      <c r="S6" s="294"/>
      <c r="T6" s="293"/>
    </row>
    <row r="7" spans="1:27" ht="6.75" customHeight="1">
      <c r="A7" s="172"/>
      <c r="B7" s="369"/>
      <c r="C7" s="350"/>
      <c r="D7" s="351"/>
      <c r="E7" s="352"/>
      <c r="F7" s="350"/>
      <c r="G7" s="396"/>
      <c r="H7" s="353"/>
      <c r="I7" s="397"/>
      <c r="J7" s="398"/>
      <c r="K7" s="352"/>
      <c r="L7" s="350"/>
      <c r="M7" s="396"/>
      <c r="O7" s="235"/>
      <c r="Q7" s="231"/>
    </row>
    <row r="8" spans="1:27" s="96" customFormat="1" ht="15" customHeight="1">
      <c r="A8" s="393" t="s">
        <v>268</v>
      </c>
      <c r="B8" s="349">
        <v>235414</v>
      </c>
      <c r="C8" s="350">
        <f>B8/8760</f>
        <v>26.873744292237443</v>
      </c>
      <c r="D8" s="351">
        <v>15120</v>
      </c>
      <c r="E8" s="349">
        <v>218116</v>
      </c>
      <c r="F8" s="350">
        <f>E8/8760</f>
        <v>24.899086757990869</v>
      </c>
      <c r="G8" s="351">
        <v>5486</v>
      </c>
      <c r="H8" s="350">
        <v>49813</v>
      </c>
      <c r="I8" s="350">
        <f>H8/8760</f>
        <v>5.686415525114155</v>
      </c>
      <c r="J8" s="376">
        <v>1070</v>
      </c>
      <c r="K8" s="349">
        <v>503343</v>
      </c>
      <c r="L8" s="350">
        <f>K8/8760</f>
        <v>57.459246575342469</v>
      </c>
      <c r="M8" s="351">
        <f>J8+G8+D8</f>
        <v>21676</v>
      </c>
      <c r="O8" s="238"/>
      <c r="P8" s="104"/>
      <c r="Q8" s="160"/>
    </row>
    <row r="9" spans="1:27" ht="6.75" customHeight="1">
      <c r="A9" s="172"/>
      <c r="B9" s="369"/>
      <c r="C9" s="350"/>
      <c r="D9" s="351"/>
      <c r="E9" s="352"/>
      <c r="F9" s="350"/>
      <c r="G9" s="396"/>
      <c r="H9" s="353"/>
      <c r="I9" s="397"/>
      <c r="J9" s="398"/>
      <c r="K9" s="352"/>
      <c r="L9" s="350"/>
      <c r="M9" s="396"/>
      <c r="O9" s="235"/>
      <c r="P9" s="234"/>
      <c r="Q9" s="231"/>
    </row>
    <row r="10" spans="1:27" s="96" customFormat="1">
      <c r="A10" s="393" t="s">
        <v>13</v>
      </c>
      <c r="B10" s="349">
        <v>2818845</v>
      </c>
      <c r="C10" s="350">
        <f>B10/8760</f>
        <v>321.78595890410958</v>
      </c>
      <c r="D10" s="351">
        <v>327057</v>
      </c>
      <c r="E10" s="349">
        <v>3193258</v>
      </c>
      <c r="F10" s="350">
        <f>E10/8760</f>
        <v>364.52716894977169</v>
      </c>
      <c r="G10" s="351">
        <v>79163</v>
      </c>
      <c r="H10" s="350">
        <v>820324</v>
      </c>
      <c r="I10" s="350">
        <f>H10/8760</f>
        <v>93.644292237442926</v>
      </c>
      <c r="J10" s="376">
        <v>2022</v>
      </c>
      <c r="K10" s="349">
        <f>H10+E10+B10</f>
        <v>6832427</v>
      </c>
      <c r="L10" s="350">
        <f>K10/8760</f>
        <v>779.95742009132425</v>
      </c>
      <c r="M10" s="351">
        <f>J10+G10+D10</f>
        <v>408242</v>
      </c>
      <c r="O10" s="238"/>
      <c r="P10" s="104"/>
      <c r="Q10" s="160"/>
      <c r="R10" s="242"/>
      <c r="S10" s="242"/>
      <c r="T10" s="233"/>
      <c r="U10" s="242"/>
      <c r="V10" s="242"/>
      <c r="W10" s="233"/>
      <c r="X10" s="242"/>
      <c r="Y10" s="242"/>
      <c r="Z10" s="233"/>
      <c r="AA10" s="242"/>
    </row>
    <row r="11" spans="1:27" s="237" customFormat="1" ht="15">
      <c r="A11" s="305" t="s">
        <v>1</v>
      </c>
      <c r="B11" s="352">
        <v>184298</v>
      </c>
      <c r="C11" s="270">
        <f>B11/8760</f>
        <v>21.038584474885845</v>
      </c>
      <c r="D11" s="353">
        <v>19798</v>
      </c>
      <c r="E11" s="352">
        <v>262799</v>
      </c>
      <c r="F11" s="357">
        <f>E11/8760</f>
        <v>29.99988584474886</v>
      </c>
      <c r="G11" s="353">
        <v>5698</v>
      </c>
      <c r="H11" s="352">
        <v>290986</v>
      </c>
      <c r="I11" s="357">
        <f>H11/8760</f>
        <v>33.217579908675802</v>
      </c>
      <c r="J11" s="353">
        <v>120</v>
      </c>
      <c r="K11" s="352">
        <f>H11+E11+B11</f>
        <v>738083</v>
      </c>
      <c r="L11" s="269">
        <f>K11/8760</f>
        <v>84.2560502283105</v>
      </c>
      <c r="M11" s="396">
        <f>J11+G11+D11</f>
        <v>25616</v>
      </c>
      <c r="O11" s="238"/>
      <c r="P11" s="104"/>
      <c r="Q11" s="160"/>
    </row>
    <row r="12" spans="1:27" s="237" customFormat="1" ht="15">
      <c r="A12" s="305" t="s">
        <v>439</v>
      </c>
      <c r="B12" s="352">
        <v>2634235</v>
      </c>
      <c r="C12" s="270">
        <f>B12/8760</f>
        <v>300.71175799086757</v>
      </c>
      <c r="D12" s="353">
        <v>307237</v>
      </c>
      <c r="E12" s="352">
        <v>2929491</v>
      </c>
      <c r="F12" s="357">
        <f>E12/8760</f>
        <v>334.41678082191783</v>
      </c>
      <c r="G12" s="353">
        <v>73420</v>
      </c>
      <c r="H12" s="352">
        <v>383192</v>
      </c>
      <c r="I12" s="357">
        <f>H12/8760</f>
        <v>43.743378995433787</v>
      </c>
      <c r="J12" s="353">
        <v>1783</v>
      </c>
      <c r="K12" s="352">
        <f>H12+E12+B12</f>
        <v>5946918</v>
      </c>
      <c r="L12" s="269">
        <f>K12/8760</f>
        <v>678.87191780821922</v>
      </c>
      <c r="M12" s="396">
        <f>J12+G12+D12</f>
        <v>382440</v>
      </c>
      <c r="O12" s="238"/>
      <c r="P12" s="104"/>
      <c r="Q12" s="160"/>
    </row>
    <row r="13" spans="1:27" ht="6.75" customHeight="1">
      <c r="A13" s="172"/>
      <c r="B13" s="370"/>
      <c r="C13" s="371"/>
      <c r="D13" s="372"/>
      <c r="E13" s="361"/>
      <c r="F13" s="371"/>
      <c r="G13" s="399"/>
      <c r="H13" s="372"/>
      <c r="I13" s="371"/>
      <c r="J13" s="379"/>
      <c r="K13" s="400"/>
      <c r="L13" s="362"/>
      <c r="M13" s="363"/>
      <c r="O13" s="235"/>
      <c r="P13" s="234"/>
      <c r="Q13" s="231"/>
    </row>
    <row r="14" spans="1:27" s="96" customFormat="1" ht="15">
      <c r="A14" s="393" t="s">
        <v>310</v>
      </c>
      <c r="B14" s="354">
        <v>0</v>
      </c>
      <c r="C14" s="355">
        <v>0</v>
      </c>
      <c r="D14" s="356">
        <v>0</v>
      </c>
      <c r="E14" s="358">
        <v>748278</v>
      </c>
      <c r="F14" s="359">
        <f>E14/8760</f>
        <v>85.419863013698631</v>
      </c>
      <c r="G14" s="360">
        <v>4</v>
      </c>
      <c r="H14" s="377">
        <v>1393877</v>
      </c>
      <c r="I14" s="359">
        <f>H14/8760</f>
        <v>159.1183789954338</v>
      </c>
      <c r="J14" s="378">
        <v>9</v>
      </c>
      <c r="K14" s="349">
        <f>H14+E14+B14</f>
        <v>2142155</v>
      </c>
      <c r="L14" s="359">
        <f>K14/8760</f>
        <v>244.53824200913243</v>
      </c>
      <c r="M14" s="351">
        <f>J14+G14+D14</f>
        <v>13</v>
      </c>
      <c r="O14" s="238"/>
      <c r="Q14" s="352" t="s">
        <v>12</v>
      </c>
    </row>
    <row r="15" spans="1:27" s="237" customFormat="1" ht="15">
      <c r="A15" s="305" t="s">
        <v>440</v>
      </c>
      <c r="B15" s="401" t="s">
        <v>10</v>
      </c>
      <c r="C15" s="395" t="s">
        <v>10</v>
      </c>
      <c r="D15" s="395" t="s">
        <v>10</v>
      </c>
      <c r="E15" s="361">
        <v>32112</v>
      </c>
      <c r="F15" s="362">
        <f>E15/8760</f>
        <v>3.6657534246575341</v>
      </c>
      <c r="G15" s="363">
        <v>2</v>
      </c>
      <c r="H15" s="361">
        <v>870073</v>
      </c>
      <c r="I15" s="371">
        <f>2102089/8760</f>
        <v>239.96449771689498</v>
      </c>
      <c r="J15" s="379">
        <v>6</v>
      </c>
      <c r="K15" s="400">
        <v>1244657</v>
      </c>
      <c r="L15" s="362">
        <f>K15/8760</f>
        <v>142.08413242009132</v>
      </c>
      <c r="M15" s="363">
        <v>12</v>
      </c>
      <c r="O15" s="238"/>
      <c r="P15" s="96"/>
      <c r="Q15" s="96"/>
    </row>
    <row r="16" spans="1:27" ht="4.1500000000000004" customHeight="1" thickBot="1">
      <c r="A16" s="243"/>
      <c r="B16" s="244"/>
      <c r="C16" s="187"/>
      <c r="D16" s="239"/>
      <c r="E16" s="347"/>
      <c r="F16" s="236"/>
      <c r="G16" s="347"/>
      <c r="H16" s="347"/>
      <c r="I16" s="236"/>
      <c r="J16" s="240"/>
      <c r="K16" s="240"/>
      <c r="L16" s="241"/>
      <c r="M16" s="303">
        <v>15</v>
      </c>
      <c r="O16" s="235"/>
      <c r="P16" s="234"/>
      <c r="Q16" s="231"/>
    </row>
    <row r="17" spans="1:17" ht="19.899999999999999" customHeight="1" thickTop="1" thickBot="1">
      <c r="A17" s="257" t="s">
        <v>436</v>
      </c>
      <c r="B17" s="297">
        <v>5380000</v>
      </c>
      <c r="C17" s="406">
        <f>B17/8760</f>
        <v>614.15525114155253</v>
      </c>
      <c r="D17" s="375" t="s">
        <v>10</v>
      </c>
      <c r="E17" s="297">
        <v>4702000</v>
      </c>
      <c r="F17" s="406">
        <f>E17/8760</f>
        <v>536.75799086757991</v>
      </c>
      <c r="G17" s="375" t="s">
        <v>10</v>
      </c>
      <c r="H17" s="297">
        <v>4502000</v>
      </c>
      <c r="I17" s="406">
        <f>H17/8760</f>
        <v>513.92694063926945</v>
      </c>
      <c r="J17" s="375" t="s">
        <v>10</v>
      </c>
      <c r="K17" s="297">
        <f>B17+E17+H17</f>
        <v>14584000</v>
      </c>
      <c r="L17" s="406">
        <f>K17/8760</f>
        <v>1664.8401826484019</v>
      </c>
      <c r="M17" s="304">
        <f t="shared" ref="M17" si="0">M14+M10+M8+M6</f>
        <v>644337</v>
      </c>
      <c r="N17" s="235"/>
      <c r="O17" s="235"/>
      <c r="P17" s="234"/>
      <c r="Q17" s="231"/>
    </row>
    <row r="18" spans="1:17" ht="5.45" customHeight="1" thickTop="1">
      <c r="A18" s="244"/>
      <c r="B18" s="244"/>
      <c r="C18" s="187"/>
      <c r="D18" s="188"/>
      <c r="E18" s="188"/>
      <c r="F18" s="189"/>
      <c r="G18" s="188"/>
      <c r="H18" s="188"/>
      <c r="I18" s="189"/>
      <c r="J18" s="188"/>
      <c r="K18" s="188"/>
      <c r="L18" s="189"/>
      <c r="M18" s="188"/>
    </row>
    <row r="19" spans="1:17" ht="30" customHeight="1">
      <c r="A19" s="465" t="s">
        <v>442</v>
      </c>
      <c r="B19" s="465"/>
      <c r="C19" s="465"/>
      <c r="D19" s="465"/>
      <c r="E19" s="465"/>
      <c r="F19" s="465"/>
      <c r="G19" s="465"/>
      <c r="H19" s="465"/>
      <c r="I19" s="465"/>
      <c r="J19" s="465"/>
      <c r="K19" s="188"/>
      <c r="L19" s="189"/>
      <c r="M19" s="188"/>
    </row>
    <row r="20" spans="1:17" s="154" customFormat="1" ht="4.9000000000000004" customHeight="1">
      <c r="A20" s="245"/>
      <c r="B20" s="245"/>
      <c r="C20" s="246"/>
      <c r="D20" s="3"/>
      <c r="E20" s="3"/>
      <c r="F20" s="2"/>
      <c r="G20" s="3"/>
      <c r="H20" s="3"/>
      <c r="I20" s="2"/>
      <c r="J20" s="3"/>
      <c r="K20" s="3"/>
      <c r="L20" s="2"/>
      <c r="M20" s="3"/>
    </row>
    <row r="21" spans="1:17" s="154" customFormat="1" ht="13.5">
      <c r="A21" s="247" t="s">
        <v>475</v>
      </c>
      <c r="B21" s="247"/>
      <c r="C21" s="246"/>
      <c r="F21" s="2"/>
      <c r="G21" s="3"/>
      <c r="H21" s="3"/>
      <c r="I21" s="2"/>
      <c r="J21" s="3"/>
      <c r="K21" s="3"/>
      <c r="L21" s="2"/>
      <c r="M21" s="3"/>
    </row>
    <row r="22" spans="1:17" s="154" customFormat="1" ht="15.75" customHeight="1">
      <c r="A22" s="467" t="s">
        <v>334</v>
      </c>
      <c r="B22" s="467"/>
      <c r="C22" s="467"/>
      <c r="D22" s="467"/>
      <c r="E22" s="467"/>
      <c r="F22" s="467"/>
      <c r="G22" s="467"/>
      <c r="H22" s="467"/>
      <c r="I22" s="467"/>
      <c r="J22" s="467"/>
      <c r="K22" s="467"/>
      <c r="L22" s="467"/>
      <c r="M22" s="467"/>
      <c r="N22" s="250"/>
    </row>
    <row r="23" spans="1:17" s="154" customFormat="1" ht="15">
      <c r="A23" s="253" t="s">
        <v>311</v>
      </c>
      <c r="B23" s="253"/>
      <c r="C23" s="254"/>
      <c r="D23" s="254"/>
      <c r="E23" s="254"/>
      <c r="F23" s="254"/>
      <c r="G23" s="254"/>
      <c r="H23" s="254"/>
      <c r="I23" s="254"/>
      <c r="J23" s="254"/>
      <c r="K23" s="254"/>
      <c r="L23" s="226"/>
      <c r="M23" s="226"/>
      <c r="N23" s="250"/>
    </row>
    <row r="24" spans="1:17" s="154" customFormat="1" ht="41.25" customHeight="1">
      <c r="A24" s="466" t="s">
        <v>443</v>
      </c>
      <c r="B24" s="466"/>
      <c r="C24" s="466"/>
      <c r="D24" s="466"/>
      <c r="E24" s="466"/>
      <c r="F24" s="466"/>
      <c r="G24" s="466"/>
      <c r="H24" s="466"/>
      <c r="I24" s="466"/>
      <c r="J24" s="466"/>
      <c r="K24" s="254"/>
      <c r="L24" s="226"/>
      <c r="M24" s="226"/>
      <c r="N24" s="250"/>
    </row>
    <row r="25" spans="1:17" s="154" customFormat="1" ht="27" customHeight="1">
      <c r="A25" s="466" t="s">
        <v>437</v>
      </c>
      <c r="B25" s="466"/>
      <c r="C25" s="466"/>
      <c r="D25" s="466"/>
      <c r="E25" s="466"/>
      <c r="F25" s="466"/>
      <c r="G25" s="466"/>
      <c r="H25" s="466"/>
      <c r="I25" s="466"/>
      <c r="J25" s="466"/>
      <c r="K25" s="254"/>
      <c r="L25" s="226"/>
      <c r="M25" s="226"/>
      <c r="N25" s="250"/>
    </row>
    <row r="26" spans="1:17" s="154" customFormat="1" ht="6" customHeight="1">
      <c r="A26" s="252"/>
      <c r="B26" s="252"/>
      <c r="C26" s="249"/>
      <c r="D26" s="248"/>
      <c r="E26" s="248"/>
      <c r="F26" s="251"/>
      <c r="G26" s="248"/>
      <c r="H26" s="248"/>
      <c r="I26" s="251"/>
      <c r="J26" s="248"/>
      <c r="K26" s="248"/>
      <c r="L26" s="251"/>
      <c r="M26" s="248"/>
      <c r="N26" s="250"/>
    </row>
    <row r="27" spans="1:17" s="154" customFormat="1" ht="14.25" customHeight="1">
      <c r="A27" s="429" t="s">
        <v>434</v>
      </c>
      <c r="B27" s="429"/>
      <c r="C27" s="429"/>
      <c r="D27" s="429"/>
      <c r="E27" s="429"/>
      <c r="F27" s="429"/>
      <c r="G27" s="429"/>
      <c r="H27" s="429"/>
      <c r="I27" s="429"/>
      <c r="J27" s="429"/>
      <c r="K27" s="291"/>
      <c r="L27" s="192"/>
      <c r="M27" s="192"/>
    </row>
    <row r="28" spans="1:17" s="154" customFormat="1" ht="12.75" customHeight="1">
      <c r="A28" s="429"/>
      <c r="B28" s="429"/>
      <c r="C28" s="429"/>
      <c r="D28" s="429"/>
      <c r="E28" s="429"/>
      <c r="F28" s="429"/>
      <c r="G28" s="429"/>
      <c r="H28" s="429"/>
      <c r="I28" s="429"/>
      <c r="J28" s="429"/>
      <c r="K28" s="291"/>
      <c r="L28" s="192"/>
      <c r="M28" s="192"/>
    </row>
    <row r="29" spans="1:17" ht="27" customHeight="1">
      <c r="A29" s="460"/>
      <c r="B29" s="460"/>
      <c r="C29" s="461"/>
      <c r="D29" s="461"/>
      <c r="E29" s="461"/>
      <c r="F29" s="461"/>
      <c r="G29" s="461"/>
      <c r="H29" s="461"/>
      <c r="I29" s="461"/>
      <c r="J29" s="461"/>
      <c r="K29" s="295"/>
    </row>
    <row r="30" spans="1:17" ht="14.25" customHeight="1"/>
    <row r="41" s="121" customFormat="1"/>
    <row r="42" s="121" customFormat="1"/>
    <row r="43" s="121" customFormat="1"/>
    <row r="44" s="121" customFormat="1"/>
  </sheetData>
  <mergeCells count="10">
    <mergeCell ref="K2:M2"/>
    <mergeCell ref="A27:J28"/>
    <mergeCell ref="A29:J29"/>
    <mergeCell ref="B2:D2"/>
    <mergeCell ref="E2:G2"/>
    <mergeCell ref="H2:J2"/>
    <mergeCell ref="A19:J19"/>
    <mergeCell ref="A25:J25"/>
    <mergeCell ref="A24:J24"/>
    <mergeCell ref="A22:M2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0"/>
  <sheetViews>
    <sheetView workbookViewId="0"/>
  </sheetViews>
  <sheetFormatPr defaultRowHeight="15"/>
  <cols>
    <col min="3" max="3" width="24.42578125" customWidth="1"/>
    <col min="4" max="4" width="29.85546875" bestFit="1" customWidth="1"/>
    <col min="5" max="5" width="16.42578125" bestFit="1" customWidth="1"/>
    <col min="15" max="15" width="31.85546875" customWidth="1"/>
  </cols>
  <sheetData>
    <row r="1" spans="1:5" ht="18">
      <c r="A1" s="364" t="s">
        <v>478</v>
      </c>
    </row>
    <row r="4" spans="1:5">
      <c r="B4" t="s">
        <v>17</v>
      </c>
      <c r="C4" t="s">
        <v>395</v>
      </c>
      <c r="D4" t="s">
        <v>479</v>
      </c>
      <c r="E4" t="s">
        <v>406</v>
      </c>
    </row>
    <row r="5" spans="1:5">
      <c r="D5" s="263" t="s">
        <v>338</v>
      </c>
    </row>
    <row r="6" spans="1:5">
      <c r="C6" t="s">
        <v>374</v>
      </c>
      <c r="D6" t="s">
        <v>476</v>
      </c>
    </row>
    <row r="7" spans="1:5">
      <c r="B7" s="268">
        <v>1960</v>
      </c>
      <c r="C7" s="59">
        <v>4575</v>
      </c>
      <c r="D7" s="272">
        <v>5992</v>
      </c>
      <c r="E7" s="343">
        <f>(D7-C7)/D7</f>
        <v>0.23648197596795728</v>
      </c>
    </row>
    <row r="8" spans="1:5">
      <c r="B8" s="268">
        <v>1961</v>
      </c>
      <c r="C8" s="59">
        <v>4697</v>
      </c>
      <c r="D8" s="272">
        <v>6780</v>
      </c>
      <c r="E8" s="343">
        <f t="shared" ref="E8:E67" si="0">(D8-C8)/D8</f>
        <v>0.30722713864306783</v>
      </c>
    </row>
    <row r="9" spans="1:5">
      <c r="B9" s="268">
        <v>1962</v>
      </c>
      <c r="C9" s="59">
        <v>4946</v>
      </c>
      <c r="D9" s="272">
        <v>7051</v>
      </c>
      <c r="E9" s="343">
        <f t="shared" si="0"/>
        <v>0.29853921429584457</v>
      </c>
    </row>
    <row r="10" spans="1:5">
      <c r="B10" s="268">
        <v>1963</v>
      </c>
      <c r="C10" s="59">
        <v>5101</v>
      </c>
      <c r="D10" s="272">
        <v>6594</v>
      </c>
      <c r="E10" s="343">
        <f t="shared" si="0"/>
        <v>0.22641795571731876</v>
      </c>
    </row>
    <row r="11" spans="1:5">
      <c r="B11" s="268">
        <v>1964</v>
      </c>
      <c r="C11" s="59">
        <v>5541</v>
      </c>
      <c r="D11" s="272">
        <v>7329</v>
      </c>
      <c r="E11" s="343">
        <f t="shared" si="0"/>
        <v>0.24396234138354483</v>
      </c>
    </row>
    <row r="12" spans="1:5">
      <c r="B12" s="268">
        <v>1965</v>
      </c>
      <c r="C12" s="59">
        <v>6080</v>
      </c>
      <c r="D12" s="272">
        <v>8845</v>
      </c>
      <c r="E12" s="343">
        <f t="shared" si="0"/>
        <v>0.31260599208592427</v>
      </c>
    </row>
    <row r="13" spans="1:5">
      <c r="B13" s="268">
        <v>1966</v>
      </c>
      <c r="C13" s="59">
        <v>6902</v>
      </c>
      <c r="D13" s="272">
        <v>8573</v>
      </c>
      <c r="E13" s="343">
        <f t="shared" si="0"/>
        <v>0.1949142657179517</v>
      </c>
    </row>
    <row r="14" spans="1:5">
      <c r="B14" s="268">
        <v>1967</v>
      </c>
      <c r="C14" s="59">
        <v>6612</v>
      </c>
      <c r="D14" s="272">
        <v>9061</v>
      </c>
      <c r="E14" s="343">
        <f t="shared" si="0"/>
        <v>0.27027921862929039</v>
      </c>
    </row>
    <row r="15" spans="1:5">
      <c r="B15" s="268">
        <v>1968</v>
      </c>
      <c r="C15" s="59">
        <v>7433</v>
      </c>
      <c r="D15" s="272">
        <v>9421</v>
      </c>
      <c r="E15" s="343">
        <f t="shared" si="0"/>
        <v>0.21101793864770194</v>
      </c>
    </row>
    <row r="16" spans="1:5">
      <c r="B16" s="268">
        <v>1969</v>
      </c>
      <c r="C16" s="59">
        <v>8781</v>
      </c>
      <c r="D16" s="272">
        <v>10381</v>
      </c>
      <c r="E16" s="343">
        <f t="shared" si="0"/>
        <v>0.1541277333590213</v>
      </c>
    </row>
    <row r="17" spans="2:5">
      <c r="B17" s="268">
        <v>1970</v>
      </c>
      <c r="C17" s="59">
        <v>8750</v>
      </c>
      <c r="D17" s="272">
        <v>9953</v>
      </c>
      <c r="E17" s="343">
        <f t="shared" si="0"/>
        <v>0.12086807997588667</v>
      </c>
    </row>
    <row r="18" spans="2:5">
      <c r="B18" s="268">
        <v>1971</v>
      </c>
      <c r="C18" s="59">
        <v>8890</v>
      </c>
      <c r="D18" s="272">
        <v>10593</v>
      </c>
      <c r="E18" s="343">
        <f t="shared" si="0"/>
        <v>0.16076654394411405</v>
      </c>
    </row>
    <row r="19" spans="2:5">
      <c r="B19" s="268">
        <v>1972</v>
      </c>
      <c r="C19" s="59">
        <v>8763</v>
      </c>
      <c r="D19" s="272">
        <v>10639</v>
      </c>
      <c r="E19" s="343">
        <f t="shared" si="0"/>
        <v>0.17633236206410377</v>
      </c>
    </row>
    <row r="20" spans="2:5">
      <c r="B20" s="268">
        <v>1973</v>
      </c>
      <c r="C20" s="59">
        <v>8217</v>
      </c>
      <c r="D20" s="272">
        <v>9084</v>
      </c>
      <c r="E20" s="343">
        <f t="shared" si="0"/>
        <v>9.5442536327608976E-2</v>
      </c>
    </row>
    <row r="21" spans="2:5">
      <c r="B21" s="268">
        <v>1974</v>
      </c>
      <c r="C21" s="59">
        <v>9171</v>
      </c>
      <c r="D21" s="272">
        <v>11040</v>
      </c>
      <c r="E21" s="343">
        <f t="shared" si="0"/>
        <v>0.16929347826086957</v>
      </c>
    </row>
    <row r="22" spans="2:5">
      <c r="B22" s="268">
        <v>1975</v>
      </c>
      <c r="C22" s="59">
        <v>8575</v>
      </c>
      <c r="D22" s="272">
        <v>11217</v>
      </c>
      <c r="E22" s="343">
        <f t="shared" si="0"/>
        <v>0.23553534813229918</v>
      </c>
    </row>
    <row r="23" spans="2:5">
      <c r="B23" s="268">
        <v>1976</v>
      </c>
      <c r="C23" s="59">
        <v>9911</v>
      </c>
      <c r="D23" s="272">
        <v>16054</v>
      </c>
      <c r="E23" s="343">
        <f t="shared" si="0"/>
        <v>0.3826460695153856</v>
      </c>
    </row>
    <row r="24" spans="2:5">
      <c r="B24" s="268">
        <v>1977</v>
      </c>
      <c r="C24" s="59">
        <v>10013</v>
      </c>
      <c r="D24" s="272">
        <v>13427</v>
      </c>
      <c r="E24" s="343">
        <f t="shared" si="0"/>
        <v>0.25426379682728828</v>
      </c>
    </row>
    <row r="25" spans="2:5">
      <c r="B25" s="268">
        <v>1978</v>
      </c>
      <c r="C25" s="59">
        <v>10786</v>
      </c>
      <c r="D25" s="272">
        <v>16698</v>
      </c>
      <c r="E25" s="343">
        <f t="shared" si="0"/>
        <v>0.35405437776979282</v>
      </c>
    </row>
    <row r="26" spans="2:5">
      <c r="B26" s="268">
        <v>1979</v>
      </c>
      <c r="C26" s="59">
        <v>11129</v>
      </c>
      <c r="D26" s="272">
        <v>15704</v>
      </c>
      <c r="E26" s="343">
        <f t="shared" si="0"/>
        <v>0.29132705043301071</v>
      </c>
    </row>
    <row r="27" spans="2:5">
      <c r="B27" s="268">
        <v>1980</v>
      </c>
      <c r="C27" s="59">
        <v>10825</v>
      </c>
      <c r="D27" s="272">
        <v>15479</v>
      </c>
      <c r="E27" s="343">
        <f t="shared" si="0"/>
        <v>0.30066541766263971</v>
      </c>
    </row>
    <row r="28" spans="2:5">
      <c r="B28" s="268">
        <v>1981</v>
      </c>
      <c r="C28" s="59">
        <v>10956</v>
      </c>
      <c r="D28" s="272">
        <v>16559</v>
      </c>
      <c r="E28" s="343">
        <f t="shared" si="0"/>
        <v>0.33836584334802827</v>
      </c>
    </row>
    <row r="29" spans="2:5">
      <c r="B29" s="268">
        <v>1982</v>
      </c>
      <c r="C29" s="59">
        <v>10276</v>
      </c>
      <c r="D29" s="272">
        <v>14816</v>
      </c>
      <c r="E29" s="343">
        <f t="shared" si="0"/>
        <v>0.30642548596112312</v>
      </c>
    </row>
    <row r="30" spans="2:5">
      <c r="B30" s="268">
        <v>1983</v>
      </c>
      <c r="C30" s="59">
        <v>9813</v>
      </c>
      <c r="D30" s="272">
        <v>15057.22976</v>
      </c>
      <c r="E30" s="343">
        <f t="shared" si="0"/>
        <v>0.34828649383643329</v>
      </c>
    </row>
    <row r="31" spans="2:5">
      <c r="B31" s="268">
        <v>1984</v>
      </c>
      <c r="C31" s="59">
        <v>11466</v>
      </c>
      <c r="D31" s="272">
        <v>18838.5288</v>
      </c>
      <c r="E31" s="343">
        <f t="shared" si="0"/>
        <v>0.39135374520328786</v>
      </c>
    </row>
    <row r="32" spans="2:5">
      <c r="B32" s="268">
        <v>1985</v>
      </c>
      <c r="C32" s="59">
        <v>11822</v>
      </c>
      <c r="D32" s="272">
        <v>18716.791689999998</v>
      </c>
      <c r="E32" s="343">
        <f t="shared" si="0"/>
        <v>0.36837465545357034</v>
      </c>
    </row>
    <row r="33" spans="2:5">
      <c r="B33" s="268">
        <v>1986</v>
      </c>
      <c r="C33" s="59">
        <v>11593</v>
      </c>
      <c r="D33" s="272">
        <v>22393.10356</v>
      </c>
      <c r="E33" s="343">
        <f t="shared" si="0"/>
        <v>0.48229596808956121</v>
      </c>
    </row>
    <row r="34" spans="2:5">
      <c r="B34" s="268">
        <v>1987</v>
      </c>
      <c r="C34" s="59">
        <v>12423</v>
      </c>
      <c r="D34" s="272">
        <v>20841.854391000001</v>
      </c>
      <c r="E34" s="343">
        <f t="shared" si="0"/>
        <v>0.40393979504220406</v>
      </c>
    </row>
    <row r="35" spans="2:5">
      <c r="B35" s="268">
        <v>1988</v>
      </c>
      <c r="C35" s="59">
        <v>12942</v>
      </c>
      <c r="D35" s="272">
        <v>24775.129354999997</v>
      </c>
      <c r="E35" s="343">
        <f t="shared" si="0"/>
        <v>0.47762129454278279</v>
      </c>
    </row>
    <row r="36" spans="2:5">
      <c r="B36" s="268">
        <v>1989</v>
      </c>
      <c r="C36" s="59">
        <v>13061</v>
      </c>
      <c r="D36" s="272">
        <v>25782.404576000001</v>
      </c>
      <c r="E36" s="343">
        <f t="shared" si="0"/>
        <v>0.49341420186393092</v>
      </c>
    </row>
    <row r="37" spans="2:5">
      <c r="B37" s="268">
        <v>1990</v>
      </c>
      <c r="C37" s="59">
        <v>13124.583000000001</v>
      </c>
      <c r="D37" s="272">
        <v>26030</v>
      </c>
      <c r="E37" s="343">
        <f t="shared" si="0"/>
        <v>0.49579012677679596</v>
      </c>
    </row>
    <row r="38" spans="2:5">
      <c r="B38" s="268">
        <v>1991</v>
      </c>
      <c r="C38" s="59">
        <v>13406.6</v>
      </c>
      <c r="D38" s="272">
        <v>28553</v>
      </c>
      <c r="E38" s="343">
        <f t="shared" si="0"/>
        <v>0.53046615066718028</v>
      </c>
    </row>
    <row r="39" spans="2:5">
      <c r="B39" s="268">
        <v>1992</v>
      </c>
      <c r="C39" s="59">
        <v>13096.382</v>
      </c>
      <c r="D39" s="272">
        <v>25900</v>
      </c>
      <c r="E39" s="343">
        <f t="shared" si="0"/>
        <v>0.49434818532818536</v>
      </c>
    </row>
    <row r="40" spans="2:5">
      <c r="B40" s="268">
        <v>1993</v>
      </c>
      <c r="C40" s="59">
        <v>12929.227000000001</v>
      </c>
      <c r="D40" s="272">
        <v>23873</v>
      </c>
      <c r="E40" s="343">
        <f t="shared" si="0"/>
        <v>0.45841632806936705</v>
      </c>
    </row>
    <row r="41" spans="2:5">
      <c r="B41" s="268">
        <v>1994</v>
      </c>
      <c r="C41" s="59">
        <v>13184.134</v>
      </c>
      <c r="D41" s="272">
        <v>25153</v>
      </c>
      <c r="E41" s="343">
        <f t="shared" si="0"/>
        <v>0.47584248399793266</v>
      </c>
    </row>
    <row r="42" spans="2:5">
      <c r="B42" s="268">
        <v>1995</v>
      </c>
      <c r="C42" s="59">
        <v>13418.522999999999</v>
      </c>
      <c r="D42" s="272">
        <v>25961</v>
      </c>
      <c r="E42" s="343">
        <f t="shared" si="0"/>
        <v>0.48312765301798855</v>
      </c>
    </row>
    <row r="43" spans="2:5">
      <c r="B43" s="268">
        <v>1996</v>
      </c>
      <c r="C43" s="59">
        <v>13819.556</v>
      </c>
      <c r="D43" s="272">
        <v>26837</v>
      </c>
      <c r="E43" s="343">
        <f t="shared" si="0"/>
        <v>0.48505585572157839</v>
      </c>
    </row>
    <row r="44" spans="2:5">
      <c r="B44" s="268">
        <v>1997</v>
      </c>
      <c r="C44" s="59">
        <v>13733.815000000001</v>
      </c>
      <c r="D44" s="272">
        <v>28587</v>
      </c>
      <c r="E44" s="343">
        <f t="shared" si="0"/>
        <v>0.51957830482387102</v>
      </c>
    </row>
    <row r="45" spans="2:5">
      <c r="B45" s="268">
        <v>1998</v>
      </c>
      <c r="C45" s="59">
        <v>14144.832</v>
      </c>
      <c r="D45" s="272">
        <v>28461</v>
      </c>
      <c r="E45" s="343">
        <f t="shared" si="0"/>
        <v>0.50301001370296194</v>
      </c>
    </row>
    <row r="46" spans="2:5">
      <c r="B46" s="268">
        <v>1999</v>
      </c>
      <c r="C46" s="59">
        <v>13281.599</v>
      </c>
      <c r="D46" s="272">
        <v>31419</v>
      </c>
      <c r="E46" s="343">
        <f t="shared" si="0"/>
        <v>0.5772749291829784</v>
      </c>
    </row>
    <row r="47" spans="2:5">
      <c r="B47" s="211">
        <v>2000</v>
      </c>
      <c r="C47" s="59">
        <v>14579.982</v>
      </c>
      <c r="D47" s="274">
        <v>26452</v>
      </c>
      <c r="E47" s="343">
        <f t="shared" si="0"/>
        <v>0.44881362467866326</v>
      </c>
    </row>
    <row r="48" spans="2:5">
      <c r="B48" s="211">
        <v>2001</v>
      </c>
      <c r="C48" s="59">
        <v>11446.657999999999</v>
      </c>
      <c r="D48" s="274">
        <v>24232</v>
      </c>
      <c r="E48" s="343">
        <f t="shared" si="0"/>
        <v>0.52762223506107631</v>
      </c>
    </row>
    <row r="49" spans="2:5">
      <c r="B49" s="211">
        <v>2002</v>
      </c>
      <c r="C49" s="59">
        <v>12831.388000000001</v>
      </c>
      <c r="D49" s="274">
        <v>25474</v>
      </c>
      <c r="E49" s="343">
        <f t="shared" si="0"/>
        <v>0.49629473188348899</v>
      </c>
    </row>
    <row r="50" spans="2:5">
      <c r="B50" s="211">
        <v>2003</v>
      </c>
      <c r="C50" s="59">
        <v>12824.66</v>
      </c>
      <c r="D50" s="274">
        <v>26269</v>
      </c>
      <c r="E50" s="343">
        <f t="shared" si="0"/>
        <v>0.51179489131676126</v>
      </c>
    </row>
    <row r="51" spans="2:5">
      <c r="B51" s="211">
        <v>2004</v>
      </c>
      <c r="C51" s="59">
        <v>12956.781999999999</v>
      </c>
      <c r="D51" s="274">
        <v>26789</v>
      </c>
      <c r="E51" s="343">
        <f t="shared" si="0"/>
        <v>0.51633946769196315</v>
      </c>
    </row>
    <row r="52" spans="2:5">
      <c r="B52" s="211">
        <v>2005</v>
      </c>
      <c r="C52" s="59">
        <v>13478.838</v>
      </c>
      <c r="D52" s="274">
        <v>27939</v>
      </c>
      <c r="E52" s="343">
        <f t="shared" si="0"/>
        <v>0.51756190271663272</v>
      </c>
    </row>
    <row r="53" spans="2:5">
      <c r="B53" s="211">
        <v>2006</v>
      </c>
      <c r="C53" s="59">
        <v>13814.98</v>
      </c>
      <c r="D53" s="274">
        <v>28244</v>
      </c>
      <c r="E53" s="343">
        <f t="shared" si="0"/>
        <v>0.51087027333238921</v>
      </c>
    </row>
    <row r="54" spans="2:5">
      <c r="B54" s="211">
        <v>2007</v>
      </c>
      <c r="C54" s="59">
        <v>15531.985000000001</v>
      </c>
      <c r="D54" s="274">
        <v>28931</v>
      </c>
      <c r="E54" s="343">
        <f t="shared" si="0"/>
        <v>0.46313694652794579</v>
      </c>
    </row>
    <row r="55" spans="2:5">
      <c r="B55" s="211">
        <v>2008</v>
      </c>
      <c r="C55" s="59">
        <v>15326.4</v>
      </c>
      <c r="D55" s="274">
        <v>29637</v>
      </c>
      <c r="E55" s="343">
        <f t="shared" si="0"/>
        <v>0.48286263791881773</v>
      </c>
    </row>
    <row r="56" spans="2:5">
      <c r="B56" s="211">
        <v>2009</v>
      </c>
      <c r="C56" s="59">
        <v>14326.159</v>
      </c>
      <c r="D56" s="274">
        <v>26713</v>
      </c>
      <c r="E56" s="343">
        <f t="shared" si="0"/>
        <v>0.46370085726050986</v>
      </c>
    </row>
    <row r="57" spans="2:5">
      <c r="B57" s="211">
        <v>2010</v>
      </c>
      <c r="C57" s="59">
        <v>13423.138000000001</v>
      </c>
      <c r="D57" s="274">
        <v>29791</v>
      </c>
      <c r="E57" s="343">
        <f t="shared" si="0"/>
        <v>0.5494230472290289</v>
      </c>
    </row>
    <row r="58" spans="2:5">
      <c r="B58" s="211">
        <v>2011</v>
      </c>
      <c r="C58" s="59">
        <v>13788</v>
      </c>
      <c r="D58" s="402">
        <v>30129</v>
      </c>
      <c r="E58" s="343">
        <f t="shared" si="0"/>
        <v>0.54236781838096182</v>
      </c>
    </row>
    <row r="59" spans="2:5">
      <c r="B59" s="211">
        <v>2012</v>
      </c>
      <c r="C59" s="59">
        <v>13863</v>
      </c>
      <c r="D59" s="402">
        <v>27805</v>
      </c>
      <c r="E59" s="343">
        <f t="shared" si="0"/>
        <v>0.50142060780435171</v>
      </c>
    </row>
    <row r="60" spans="2:5">
      <c r="B60" s="211">
        <v>2013</v>
      </c>
      <c r="C60" s="43">
        <v>14045</v>
      </c>
      <c r="D60" s="402">
        <v>27687</v>
      </c>
      <c r="E60" s="343">
        <f t="shared" si="0"/>
        <v>0.49272221620254991</v>
      </c>
    </row>
    <row r="61" spans="2:5">
      <c r="B61" s="211">
        <v>2014</v>
      </c>
      <c r="C61" s="43">
        <v>14102</v>
      </c>
      <c r="D61" s="402">
        <v>30258</v>
      </c>
      <c r="E61" s="343">
        <f t="shared" si="0"/>
        <v>0.53394143697534535</v>
      </c>
    </row>
    <row r="62" spans="2:5">
      <c r="B62" s="211">
        <v>2015</v>
      </c>
      <c r="C62" s="43">
        <v>14207</v>
      </c>
      <c r="D62" s="402">
        <v>29302</v>
      </c>
      <c r="E62" s="343">
        <f t="shared" si="0"/>
        <v>0.51515254931403998</v>
      </c>
    </row>
    <row r="63" spans="2:5">
      <c r="B63" s="210">
        <v>2016</v>
      </c>
      <c r="C63" s="43">
        <v>14101</v>
      </c>
      <c r="D63" s="403">
        <v>27784</v>
      </c>
      <c r="E63" s="343">
        <f t="shared" si="0"/>
        <v>0.49247768499856032</v>
      </c>
    </row>
    <row r="64" spans="2:5">
      <c r="B64" s="210">
        <v>2017</v>
      </c>
      <c r="C64" s="43">
        <v>14710</v>
      </c>
      <c r="D64" s="403">
        <v>28221</v>
      </c>
      <c r="E64" s="343">
        <f t="shared" si="0"/>
        <v>0.47875695404131674</v>
      </c>
    </row>
    <row r="65" spans="1:5">
      <c r="B65" s="211">
        <v>2018</v>
      </c>
      <c r="C65" s="43">
        <v>14839</v>
      </c>
      <c r="D65" s="402">
        <v>28195</v>
      </c>
      <c r="E65" s="343">
        <f t="shared" si="0"/>
        <v>0.47370101081752086</v>
      </c>
    </row>
    <row r="66" spans="1:5">
      <c r="B66" s="211">
        <v>2019</v>
      </c>
      <c r="C66" s="43">
        <v>15321</v>
      </c>
      <c r="D66" s="402">
        <v>27797</v>
      </c>
      <c r="E66" s="343">
        <f t="shared" si="0"/>
        <v>0.44882541281433247</v>
      </c>
    </row>
    <row r="67" spans="1:5">
      <c r="B67" s="211">
        <v>2020</v>
      </c>
      <c r="C67" s="275">
        <v>14584</v>
      </c>
      <c r="D67" s="402">
        <v>23353</v>
      </c>
      <c r="E67" s="343">
        <f t="shared" si="0"/>
        <v>0.37549779471588235</v>
      </c>
    </row>
    <row r="68" spans="1:5">
      <c r="A68" s="255" t="s">
        <v>394</v>
      </c>
      <c r="B68" s="366" t="s">
        <v>417</v>
      </c>
      <c r="C68" s="346"/>
      <c r="D68" s="346"/>
    </row>
    <row r="69" spans="1:5">
      <c r="B69" s="346" t="s">
        <v>12</v>
      </c>
      <c r="C69" s="346"/>
      <c r="D69" s="367">
        <v>96205333000000</v>
      </c>
    </row>
    <row r="70" spans="1:5">
      <c r="A70" t="s">
        <v>421</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83"/>
  <sheetViews>
    <sheetView workbookViewId="0"/>
  </sheetViews>
  <sheetFormatPr defaultRowHeight="15"/>
  <cols>
    <col min="5" max="5" width="20.140625" customWidth="1"/>
  </cols>
  <sheetData>
    <row r="1" spans="1:1" ht="18">
      <c r="A1" s="364" t="s">
        <v>447</v>
      </c>
    </row>
    <row r="43" spans="3:25">
      <c r="C43" t="s">
        <v>418</v>
      </c>
    </row>
    <row r="45" spans="3:25">
      <c r="F45" s="255">
        <v>2005</v>
      </c>
      <c r="G45" s="255">
        <v>2006</v>
      </c>
      <c r="H45" s="255">
        <v>2007</v>
      </c>
      <c r="I45" s="255">
        <v>2008</v>
      </c>
      <c r="J45" s="255">
        <v>2009</v>
      </c>
      <c r="K45" s="255">
        <v>2010</v>
      </c>
      <c r="L45" s="255">
        <v>2011</v>
      </c>
      <c r="M45" s="255">
        <v>2012</v>
      </c>
      <c r="N45" s="255">
        <v>2013</v>
      </c>
      <c r="O45" s="255">
        <v>2014</v>
      </c>
      <c r="P45" s="255">
        <v>2015</v>
      </c>
      <c r="Q45" s="255">
        <v>2016</v>
      </c>
      <c r="R45" s="255">
        <v>2017</v>
      </c>
      <c r="S45" s="255">
        <v>2018</v>
      </c>
      <c r="T45" s="255">
        <v>2019</v>
      </c>
      <c r="U45" s="255">
        <v>2020</v>
      </c>
      <c r="V45" s="255">
        <v>2021</v>
      </c>
      <c r="W45" s="255">
        <v>2022</v>
      </c>
    </row>
    <row r="46" spans="3:25">
      <c r="D46" s="408" t="s">
        <v>367</v>
      </c>
      <c r="E46" s="408"/>
      <c r="F46" s="339">
        <v>135.80000000000001</v>
      </c>
      <c r="G46" s="339">
        <v>144.80000000000001</v>
      </c>
      <c r="H46" s="339">
        <v>166.8</v>
      </c>
      <c r="I46" s="339">
        <v>166.8</v>
      </c>
      <c r="J46" s="339">
        <v>166.8</v>
      </c>
      <c r="K46" s="339">
        <v>386.8</v>
      </c>
      <c r="L46" s="339">
        <v>386.8</v>
      </c>
      <c r="M46" s="339">
        <v>625.4</v>
      </c>
      <c r="N46" s="339">
        <v>645.4</v>
      </c>
      <c r="O46" s="339">
        <v>665.1</v>
      </c>
      <c r="P46" s="339">
        <v>665.1</v>
      </c>
      <c r="Q46" s="339">
        <v>690.1</v>
      </c>
      <c r="R46" s="339">
        <v>690.1</v>
      </c>
      <c r="S46" s="339">
        <v>806.00000000000023</v>
      </c>
      <c r="T46" s="339">
        <v>807.60000000000014</v>
      </c>
      <c r="U46" s="339">
        <v>887.60000000000014</v>
      </c>
      <c r="V46" s="339">
        <v>882</v>
      </c>
      <c r="W46" s="339">
        <v>1124</v>
      </c>
      <c r="Y46" t="s">
        <v>420</v>
      </c>
    </row>
    <row r="47" spans="3:25">
      <c r="D47" s="408" t="s">
        <v>368</v>
      </c>
      <c r="E47" s="408"/>
      <c r="F47" s="342">
        <v>5210.0679999999993</v>
      </c>
      <c r="G47" s="342">
        <v>5386.768</v>
      </c>
      <c r="H47" s="342">
        <v>5408.768</v>
      </c>
      <c r="I47" s="342">
        <v>5408.768</v>
      </c>
      <c r="J47" s="342">
        <v>5454.3679999999995</v>
      </c>
      <c r="K47" s="342">
        <v>5770.8679999999995</v>
      </c>
      <c r="L47" s="342">
        <v>5933.8679999999995</v>
      </c>
      <c r="M47" s="342">
        <v>6177.9229999999989</v>
      </c>
      <c r="N47" s="342">
        <v>6278.4229999999989</v>
      </c>
      <c r="O47" s="342">
        <v>6298.1229999999996</v>
      </c>
      <c r="P47" s="342">
        <v>6316.723</v>
      </c>
      <c r="Q47" s="342">
        <v>6176.723</v>
      </c>
      <c r="R47" s="342">
        <v>6185.723</v>
      </c>
      <c r="S47" s="342">
        <v>6300.4229999999998</v>
      </c>
      <c r="T47" s="342">
        <v>6300.4229999999998</v>
      </c>
      <c r="U47" s="342">
        <v>5778.223</v>
      </c>
      <c r="V47" s="342">
        <f>'Table E1'!F93</f>
        <v>5954.6999999999989</v>
      </c>
      <c r="W47" s="342">
        <v>5955</v>
      </c>
    </row>
    <row r="48" spans="3:25">
      <c r="D48" s="409" t="s">
        <v>398</v>
      </c>
      <c r="F48" s="407">
        <f>F46/F47</f>
        <v>2.60649189223634E-2</v>
      </c>
      <c r="G48" s="407">
        <f t="shared" ref="G48:W48" si="0">G46/G47</f>
        <v>2.6880682442607516E-2</v>
      </c>
      <c r="H48" s="407">
        <f t="shared" si="0"/>
        <v>3.0838815789473686E-2</v>
      </c>
      <c r="I48" s="407">
        <f t="shared" si="0"/>
        <v>3.0838815789473686E-2</v>
      </c>
      <c r="J48" s="407">
        <f t="shared" si="0"/>
        <v>3.0580994901700808E-2</v>
      </c>
      <c r="K48" s="407">
        <f t="shared" si="0"/>
        <v>6.7026312159626608E-2</v>
      </c>
      <c r="L48" s="407">
        <f t="shared" si="0"/>
        <v>6.5185137249429884E-2</v>
      </c>
      <c r="M48" s="407">
        <f t="shared" si="0"/>
        <v>0.10123143328267446</v>
      </c>
      <c r="N48" s="407">
        <f t="shared" si="0"/>
        <v>0.10279651434763158</v>
      </c>
      <c r="O48" s="407">
        <f t="shared" si="0"/>
        <v>0.10560289152815848</v>
      </c>
      <c r="P48" s="407">
        <f t="shared" si="0"/>
        <v>0.10529193697428239</v>
      </c>
      <c r="Q48" s="407">
        <f t="shared" si="0"/>
        <v>0.11172591032494092</v>
      </c>
      <c r="R48" s="407">
        <f t="shared" si="0"/>
        <v>0.11156335322483726</v>
      </c>
      <c r="S48" s="407">
        <f t="shared" si="0"/>
        <v>0.12792791849055218</v>
      </c>
      <c r="T48" s="407">
        <f t="shared" si="0"/>
        <v>0.12818186969351109</v>
      </c>
      <c r="U48" s="407">
        <f t="shared" si="0"/>
        <v>0.15361123999541038</v>
      </c>
      <c r="V48" s="407">
        <f t="shared" si="0"/>
        <v>0.1481182931130032</v>
      </c>
      <c r="W48" s="407">
        <f t="shared" si="0"/>
        <v>0.18874895046179682</v>
      </c>
    </row>
    <row r="83" spans="3:3">
      <c r="C83" t="s">
        <v>419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68"/>
  <sheetViews>
    <sheetView workbookViewId="0">
      <selection sqref="A1:U1"/>
    </sheetView>
  </sheetViews>
  <sheetFormatPr defaultRowHeight="15"/>
  <cols>
    <col min="1" max="1" width="12.28515625" customWidth="1"/>
    <col min="2" max="2" width="13.42578125" customWidth="1"/>
    <col min="3" max="3" width="12.28515625" customWidth="1"/>
    <col min="4" max="4" width="12.7109375" customWidth="1"/>
    <col min="5" max="5" width="12.140625" customWidth="1"/>
  </cols>
  <sheetData>
    <row r="1" spans="1:42" ht="22.5" customHeight="1">
      <c r="A1" s="418" t="s">
        <v>480</v>
      </c>
      <c r="B1" s="418"/>
      <c r="C1" s="418"/>
      <c r="D1" s="418"/>
      <c r="E1" s="418"/>
      <c r="F1" s="418"/>
      <c r="G1" s="418"/>
      <c r="H1" s="418"/>
      <c r="I1" s="418"/>
      <c r="J1" s="418"/>
      <c r="K1" s="418"/>
      <c r="L1" s="418"/>
      <c r="M1" s="418"/>
      <c r="N1" s="418"/>
      <c r="O1" s="418"/>
      <c r="P1" s="418"/>
      <c r="Q1" s="418"/>
      <c r="R1" s="418"/>
      <c r="S1" s="418"/>
      <c r="T1" s="418"/>
      <c r="U1" s="418"/>
      <c r="V1" s="418" t="s">
        <v>481</v>
      </c>
      <c r="W1" s="418"/>
      <c r="X1" s="418"/>
      <c r="Y1" s="418"/>
      <c r="Z1" s="418"/>
      <c r="AA1" s="418"/>
      <c r="AB1" s="418"/>
      <c r="AC1" s="418"/>
      <c r="AD1" s="418"/>
      <c r="AE1" s="418"/>
      <c r="AF1" s="418"/>
      <c r="AG1" s="418"/>
      <c r="AH1" s="418"/>
      <c r="AI1" s="418"/>
      <c r="AJ1" s="418"/>
      <c r="AK1" s="418"/>
      <c r="AL1" s="418"/>
      <c r="AM1" s="418"/>
      <c r="AN1" s="418"/>
      <c r="AO1" s="418"/>
      <c r="AP1" s="418"/>
    </row>
    <row r="67" spans="2:15">
      <c r="B67" t="s">
        <v>240</v>
      </c>
      <c r="C67" t="s">
        <v>239</v>
      </c>
      <c r="D67" t="s">
        <v>336</v>
      </c>
      <c r="E67" t="s">
        <v>408</v>
      </c>
      <c r="F67" t="s">
        <v>409</v>
      </c>
      <c r="G67" t="s">
        <v>280</v>
      </c>
      <c r="H67" t="s">
        <v>366</v>
      </c>
    </row>
    <row r="68" spans="2:15">
      <c r="B68" s="34">
        <v>10748</v>
      </c>
      <c r="C68" s="34">
        <v>8490</v>
      </c>
      <c r="D68" s="111">
        <v>457</v>
      </c>
      <c r="E68" s="34">
        <v>291</v>
      </c>
      <c r="F68" s="34">
        <v>3059</v>
      </c>
      <c r="G68" s="43">
        <v>33</v>
      </c>
      <c r="H68" s="34">
        <v>276</v>
      </c>
      <c r="I68" s="311" t="s">
        <v>12</v>
      </c>
      <c r="J68" s="111" t="s">
        <v>12</v>
      </c>
      <c r="K68" s="311"/>
      <c r="L68" s="43"/>
      <c r="M68" s="311"/>
      <c r="N68" s="34"/>
      <c r="O68" s="311"/>
    </row>
  </sheetData>
  <mergeCells count="2">
    <mergeCell ref="A1:U1"/>
    <mergeCell ref="V1:AP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73"/>
  <sheetViews>
    <sheetView workbookViewId="0">
      <selection sqref="A1:V1"/>
    </sheetView>
  </sheetViews>
  <sheetFormatPr defaultColWidth="8.85546875" defaultRowHeight="12.75"/>
  <cols>
    <col min="1" max="1" width="2.140625" style="164" customWidth="1"/>
    <col min="2" max="2" width="34" style="160" customWidth="1"/>
    <col min="3" max="10" width="10.42578125" style="160" customWidth="1"/>
    <col min="11" max="11" width="13.7109375" style="160" customWidth="1"/>
    <col min="12" max="17" width="10.42578125" style="160" customWidth="1"/>
    <col min="18" max="18" width="10.5703125" style="160" customWidth="1"/>
    <col min="19" max="19" width="9.42578125" style="160" customWidth="1"/>
    <col min="20" max="20" width="9.42578125" style="95" customWidth="1"/>
    <col min="21" max="21" width="4.85546875" style="95" customWidth="1"/>
    <col min="22" max="22" width="11.28515625" style="160" customWidth="1"/>
    <col min="23" max="23" width="3" style="96" customWidth="1"/>
    <col min="24" max="24" width="19.5703125" style="96" customWidth="1"/>
    <col min="25" max="25" width="11.7109375" style="96" customWidth="1"/>
    <col min="26" max="26" width="8.42578125" style="96" customWidth="1"/>
    <col min="27" max="27" width="12.42578125" style="96" customWidth="1"/>
    <col min="28" max="28" width="10.42578125" style="160" customWidth="1"/>
    <col min="29" max="29" width="9.5703125" style="160" customWidth="1"/>
    <col min="30" max="16384" width="8.85546875" style="160"/>
  </cols>
  <sheetData>
    <row r="1" spans="1:33" ht="19.5" customHeight="1">
      <c r="A1" s="420" t="s">
        <v>425</v>
      </c>
      <c r="B1" s="421"/>
      <c r="C1" s="421"/>
      <c r="D1" s="421"/>
      <c r="E1" s="421"/>
      <c r="F1" s="421"/>
      <c r="G1" s="421"/>
      <c r="H1" s="421"/>
      <c r="I1" s="421"/>
      <c r="J1" s="421"/>
      <c r="K1" s="421"/>
      <c r="L1" s="421"/>
      <c r="M1" s="421"/>
      <c r="N1" s="421"/>
      <c r="O1" s="421"/>
      <c r="P1" s="421"/>
      <c r="Q1" s="421"/>
      <c r="R1" s="421"/>
      <c r="S1" s="421"/>
      <c r="T1" s="421"/>
      <c r="U1" s="421"/>
      <c r="V1" s="421"/>
    </row>
    <row r="2" spans="1:33">
      <c r="A2" s="161"/>
      <c r="B2" s="162"/>
      <c r="C2" s="163"/>
      <c r="D2" s="163"/>
    </row>
    <row r="3" spans="1:33" ht="16.149999999999999" customHeight="1">
      <c r="A3" s="164" t="s">
        <v>75</v>
      </c>
      <c r="C3" s="165"/>
      <c r="D3" s="166"/>
      <c r="E3" s="166"/>
      <c r="F3" s="167"/>
      <c r="G3" s="167"/>
      <c r="H3" s="167"/>
      <c r="I3" s="167"/>
      <c r="J3" s="167"/>
      <c r="K3" s="167"/>
      <c r="L3" s="167"/>
      <c r="M3" s="167"/>
      <c r="N3" s="167"/>
      <c r="O3" s="167"/>
      <c r="P3" s="167"/>
      <c r="Q3" s="167"/>
      <c r="R3" s="424" t="s">
        <v>285</v>
      </c>
      <c r="S3" s="425"/>
      <c r="T3" s="426"/>
      <c r="U3" s="314"/>
      <c r="V3" s="419" t="s">
        <v>302</v>
      </c>
      <c r="X3" s="419" t="s">
        <v>483</v>
      </c>
    </row>
    <row r="4" spans="1:33" ht="12.75" customHeight="1">
      <c r="B4" s="168" t="s">
        <v>76</v>
      </c>
      <c r="C4" s="278">
        <v>2006</v>
      </c>
      <c r="D4" s="169">
        <v>2007</v>
      </c>
      <c r="E4" s="169">
        <v>2008</v>
      </c>
      <c r="F4" s="169">
        <v>2009</v>
      </c>
      <c r="G4" s="169">
        <v>2010</v>
      </c>
      <c r="H4" s="169">
        <v>2011</v>
      </c>
      <c r="I4" s="169">
        <v>2012</v>
      </c>
      <c r="J4" s="169">
        <v>2013</v>
      </c>
      <c r="K4" s="169">
        <v>2014</v>
      </c>
      <c r="L4" s="169">
        <v>2015</v>
      </c>
      <c r="M4" s="169">
        <v>2016</v>
      </c>
      <c r="N4" s="169">
        <v>2017</v>
      </c>
      <c r="O4" s="169">
        <v>2018</v>
      </c>
      <c r="P4" s="169">
        <v>2019</v>
      </c>
      <c r="Q4" s="169">
        <v>2020</v>
      </c>
      <c r="R4" s="323" t="s">
        <v>424</v>
      </c>
      <c r="S4" s="316" t="s">
        <v>313</v>
      </c>
      <c r="T4" s="279" t="s">
        <v>230</v>
      </c>
      <c r="U4" s="279"/>
      <c r="V4" s="419"/>
      <c r="X4" s="419"/>
    </row>
    <row r="5" spans="1:33">
      <c r="C5" s="280"/>
      <c r="D5" s="96"/>
      <c r="E5" s="96"/>
      <c r="R5" s="324"/>
      <c r="S5" s="317"/>
      <c r="T5" s="281"/>
      <c r="U5" s="281"/>
    </row>
    <row r="6" spans="1:33">
      <c r="A6" s="164" t="s">
        <v>376</v>
      </c>
      <c r="C6" s="280"/>
      <c r="D6" s="96"/>
      <c r="E6" s="96"/>
      <c r="R6" s="324"/>
      <c r="S6" s="317"/>
      <c r="T6" s="281"/>
      <c r="U6" s="281"/>
    </row>
    <row r="7" spans="1:33">
      <c r="B7" s="160" t="s">
        <v>377</v>
      </c>
      <c r="C7" s="285" t="s">
        <v>10</v>
      </c>
      <c r="D7" s="105" t="s">
        <v>10</v>
      </c>
      <c r="E7" s="105" t="s">
        <v>10</v>
      </c>
      <c r="F7" s="105" t="s">
        <v>10</v>
      </c>
      <c r="G7" s="105" t="s">
        <v>10</v>
      </c>
      <c r="H7" s="105" t="s">
        <v>10</v>
      </c>
      <c r="I7" s="105" t="s">
        <v>10</v>
      </c>
      <c r="J7" s="105" t="s">
        <v>10</v>
      </c>
      <c r="K7" s="105" t="s">
        <v>10</v>
      </c>
      <c r="L7" s="105" t="s">
        <v>10</v>
      </c>
      <c r="M7" s="105" t="s">
        <v>10</v>
      </c>
      <c r="N7" s="105" t="s">
        <v>10</v>
      </c>
      <c r="O7" s="105" t="s">
        <v>10</v>
      </c>
      <c r="P7" s="105" t="s">
        <v>10</v>
      </c>
      <c r="Q7" s="283">
        <v>256137</v>
      </c>
      <c r="R7" s="325">
        <f>(Q7)/8760</f>
        <v>29.239383561643837</v>
      </c>
      <c r="S7" s="317"/>
      <c r="T7" s="281"/>
      <c r="U7" s="281"/>
      <c r="V7" s="160">
        <v>80</v>
      </c>
      <c r="X7" s="404" t="s">
        <v>453</v>
      </c>
    </row>
    <row r="8" spans="1:33">
      <c r="C8" s="280"/>
      <c r="D8" s="96"/>
      <c r="E8" s="96"/>
      <c r="R8" s="324"/>
      <c r="S8" s="317"/>
      <c r="T8" s="281"/>
      <c r="U8" s="281"/>
    </row>
    <row r="9" spans="1:33">
      <c r="A9" s="164" t="s">
        <v>51</v>
      </c>
      <c r="C9" s="280"/>
      <c r="D9" s="96"/>
      <c r="E9" s="96"/>
      <c r="R9" s="324"/>
      <c r="S9" s="317"/>
      <c r="T9" s="281"/>
      <c r="U9" s="281"/>
      <c r="AC9" s="96"/>
      <c r="AD9" s="96"/>
      <c r="AE9" s="96"/>
      <c r="AF9" s="96"/>
      <c r="AG9" s="96"/>
    </row>
    <row r="10" spans="1:33" ht="15">
      <c r="B10" s="170" t="s">
        <v>77</v>
      </c>
      <c r="C10" s="282">
        <v>1823945</v>
      </c>
      <c r="D10" s="160">
        <v>1590451</v>
      </c>
      <c r="E10" s="91">
        <v>1696459</v>
      </c>
      <c r="F10" s="91">
        <v>1673251</v>
      </c>
      <c r="G10" s="91">
        <v>1503127</v>
      </c>
      <c r="H10" s="171">
        <v>2109683</v>
      </c>
      <c r="I10" s="171">
        <v>1822999</v>
      </c>
      <c r="J10" s="171">
        <v>1581223</v>
      </c>
      <c r="K10" s="171">
        <v>1968070</v>
      </c>
      <c r="L10" s="171">
        <v>1635111</v>
      </c>
      <c r="M10" s="283">
        <v>1695642</v>
      </c>
      <c r="N10" s="283">
        <v>1866144</v>
      </c>
      <c r="O10" s="283">
        <v>1840622</v>
      </c>
      <c r="P10" s="283">
        <v>1573513</v>
      </c>
      <c r="Q10" s="283">
        <v>1596460</v>
      </c>
      <c r="R10" s="325">
        <f>(M10+N10+O10+P10+Q10)/5/8760</f>
        <v>195.71646118721461</v>
      </c>
      <c r="S10" s="318">
        <f>(H10+I10+J10+K10+L10)/5/8760</f>
        <v>208.15264840182647</v>
      </c>
      <c r="T10" s="281">
        <v>189.20623287671233</v>
      </c>
      <c r="U10" s="281"/>
      <c r="V10" s="160">
        <v>562</v>
      </c>
      <c r="X10" s="328">
        <f>R10/V10</f>
        <v>0.3482499309381043</v>
      </c>
    </row>
    <row r="11" spans="1:33">
      <c r="C11" s="280"/>
      <c r="D11" s="96"/>
      <c r="R11" s="325"/>
      <c r="S11" s="319"/>
      <c r="T11" s="281"/>
      <c r="U11" s="281"/>
    </row>
    <row r="12" spans="1:33">
      <c r="A12" s="102" t="s">
        <v>78</v>
      </c>
      <c r="C12" s="280"/>
      <c r="D12" s="96"/>
      <c r="R12" s="325" t="s">
        <v>12</v>
      </c>
      <c r="S12" s="319"/>
      <c r="T12" s="281"/>
      <c r="U12" s="281"/>
      <c r="AB12" s="172"/>
      <c r="AC12" s="172"/>
      <c r="AD12" s="172"/>
    </row>
    <row r="13" spans="1:33" ht="15">
      <c r="B13" s="96" t="s">
        <v>79</v>
      </c>
      <c r="C13" s="282">
        <v>40587</v>
      </c>
      <c r="D13" s="160">
        <v>80267</v>
      </c>
      <c r="E13" s="91">
        <v>49108</v>
      </c>
      <c r="F13" s="91">
        <v>66127</v>
      </c>
      <c r="G13" s="91">
        <v>18760</v>
      </c>
      <c r="H13" s="91">
        <v>10305</v>
      </c>
      <c r="I13" s="91">
        <v>23438</v>
      </c>
      <c r="J13" s="91">
        <v>33915</v>
      </c>
      <c r="K13" s="171">
        <v>41077</v>
      </c>
      <c r="L13" s="171">
        <v>62770</v>
      </c>
      <c r="M13" s="283">
        <v>92242</v>
      </c>
      <c r="N13" s="283">
        <v>108306</v>
      </c>
      <c r="O13" s="283">
        <v>129765</v>
      </c>
      <c r="P13" s="283">
        <v>156356</v>
      </c>
      <c r="Q13" s="283">
        <v>57048</v>
      </c>
      <c r="R13" s="325">
        <f>(M13+N13+O13+P13+Q13)/5/8760</f>
        <v>12.413630136986301</v>
      </c>
      <c r="S13" s="318">
        <f>(H13+I13+J13+K13+L13)/5/8760</f>
        <v>3.9156392694063928</v>
      </c>
      <c r="T13" s="281">
        <v>5.8184703196347032</v>
      </c>
      <c r="U13" s="281"/>
      <c r="V13" s="160">
        <v>52</v>
      </c>
      <c r="X13" s="328">
        <f>R13/V13</f>
        <v>0.23872365648050578</v>
      </c>
    </row>
    <row r="14" spans="1:33" ht="15">
      <c r="C14" s="280"/>
      <c r="D14" s="96"/>
      <c r="K14" s="171"/>
      <c r="L14" s="171"/>
      <c r="M14" s="171"/>
      <c r="N14" s="171"/>
      <c r="O14" s="171"/>
      <c r="P14" s="171"/>
      <c r="Q14" s="171"/>
      <c r="R14" s="325"/>
      <c r="S14" s="319"/>
      <c r="T14" s="281"/>
      <c r="U14" s="281"/>
      <c r="AC14" s="91"/>
      <c r="AD14" s="91"/>
    </row>
    <row r="15" spans="1:33" ht="15">
      <c r="A15" s="164" t="s">
        <v>50</v>
      </c>
      <c r="C15" s="280"/>
      <c r="D15" s="96"/>
      <c r="K15" s="171"/>
      <c r="L15" s="171"/>
      <c r="M15" s="171"/>
      <c r="N15" s="171"/>
      <c r="O15" s="171"/>
      <c r="P15" s="171"/>
      <c r="Q15" s="171"/>
      <c r="R15" s="325"/>
      <c r="S15" s="319"/>
      <c r="T15" s="281"/>
      <c r="U15" s="281"/>
      <c r="AB15" s="173"/>
      <c r="AC15" s="173"/>
      <c r="AD15" s="173"/>
    </row>
    <row r="16" spans="1:33" ht="15">
      <c r="B16" s="170" t="s">
        <v>80</v>
      </c>
      <c r="C16" s="285" t="s">
        <v>10</v>
      </c>
      <c r="D16" s="105" t="s">
        <v>10</v>
      </c>
      <c r="E16" s="105" t="s">
        <v>10</v>
      </c>
      <c r="F16" s="105" t="s">
        <v>10</v>
      </c>
      <c r="G16" s="91">
        <v>5938</v>
      </c>
      <c r="H16" s="91">
        <v>62944</v>
      </c>
      <c r="I16" s="91">
        <v>64496</v>
      </c>
      <c r="J16" s="91">
        <v>127701</v>
      </c>
      <c r="K16" s="171">
        <v>64063</v>
      </c>
      <c r="L16" s="171">
        <v>104141</v>
      </c>
      <c r="M16" s="283">
        <v>95987</v>
      </c>
      <c r="N16" s="283">
        <v>45079</v>
      </c>
      <c r="O16" s="283">
        <v>110554</v>
      </c>
      <c r="P16" s="283">
        <v>116337</v>
      </c>
      <c r="Q16" s="283">
        <v>48207</v>
      </c>
      <c r="R16" s="325">
        <f>(M16+N16+O16+P16+Q16)/5/8760</f>
        <v>9.5014611872146126</v>
      </c>
      <c r="S16" s="318">
        <f>(H16+I16+J16+K16+L16)/5/8760</f>
        <v>9.6654109589041095</v>
      </c>
      <c r="T16" s="281">
        <v>0.67785388127853885</v>
      </c>
      <c r="U16" s="281"/>
      <c r="V16" s="160">
        <v>91</v>
      </c>
      <c r="X16" s="328">
        <f>R16/V16</f>
        <v>0.10441166139796278</v>
      </c>
    </row>
    <row r="17" spans="1:27">
      <c r="C17" s="286"/>
      <c r="D17" s="173"/>
      <c r="E17" s="173"/>
      <c r="F17" s="173"/>
      <c r="R17" s="325"/>
      <c r="S17" s="319"/>
      <c r="T17" s="281"/>
      <c r="U17" s="281"/>
    </row>
    <row r="18" spans="1:27">
      <c r="A18" s="102" t="s">
        <v>315</v>
      </c>
      <c r="C18" s="282"/>
      <c r="R18" s="325"/>
      <c r="S18" s="319"/>
      <c r="T18" s="281"/>
      <c r="U18" s="281"/>
    </row>
    <row r="19" spans="1:27">
      <c r="B19" s="96" t="s">
        <v>111</v>
      </c>
      <c r="C19" s="282">
        <v>489442</v>
      </c>
      <c r="D19" s="160">
        <v>728486</v>
      </c>
      <c r="E19" s="91">
        <v>610938</v>
      </c>
      <c r="F19" s="91">
        <v>790037</v>
      </c>
      <c r="G19" s="91">
        <v>793895</v>
      </c>
      <c r="H19" s="91">
        <v>645637</v>
      </c>
      <c r="I19" s="91">
        <v>467195.85</v>
      </c>
      <c r="J19" s="91">
        <v>612292.56999999995</v>
      </c>
      <c r="K19" s="91">
        <v>679775</v>
      </c>
      <c r="L19" s="91">
        <v>489990</v>
      </c>
      <c r="M19" s="91">
        <v>349109</v>
      </c>
      <c r="N19" s="91">
        <v>118345</v>
      </c>
      <c r="O19" s="91">
        <v>147378</v>
      </c>
      <c r="P19" s="91">
        <v>137176</v>
      </c>
      <c r="Q19" s="91">
        <v>51706</v>
      </c>
      <c r="R19" s="325">
        <f>(M19+N19+O19+P19+Q19)/5/8760</f>
        <v>18.349634703196347</v>
      </c>
      <c r="S19" s="318">
        <f>(H19+I19+J19+K19+L19)/5/8760</f>
        <v>66.093388584474894</v>
      </c>
      <c r="T19" s="281">
        <v>77.917762557077623</v>
      </c>
      <c r="U19" s="281"/>
      <c r="V19" s="160">
        <v>115.7</v>
      </c>
      <c r="X19" s="328">
        <f>R19/V19</f>
        <v>0.15859666986340837</v>
      </c>
    </row>
    <row r="20" spans="1:27">
      <c r="C20" s="286"/>
      <c r="D20" s="173"/>
      <c r="E20" s="173"/>
      <c r="F20" s="173"/>
      <c r="R20" s="325"/>
      <c r="S20" s="319"/>
      <c r="T20" s="281"/>
      <c r="U20" s="281"/>
    </row>
    <row r="21" spans="1:27">
      <c r="A21" s="164" t="s">
        <v>81</v>
      </c>
      <c r="C21" s="282"/>
      <c r="R21" s="325"/>
      <c r="S21" s="319"/>
      <c r="T21" s="281"/>
      <c r="U21" s="281"/>
    </row>
    <row r="22" spans="1:27" ht="15">
      <c r="B22" s="160" t="s">
        <v>82</v>
      </c>
      <c r="C22" s="282">
        <v>1055468</v>
      </c>
      <c r="D22" s="160">
        <v>931620</v>
      </c>
      <c r="E22" s="160">
        <v>1119403</v>
      </c>
      <c r="F22" s="91">
        <v>742284</v>
      </c>
      <c r="G22" s="91">
        <v>834213</v>
      </c>
      <c r="H22" s="91">
        <v>1378437</v>
      </c>
      <c r="I22" s="171">
        <v>1062677</v>
      </c>
      <c r="J22" s="171">
        <v>1023385</v>
      </c>
      <c r="K22" s="171">
        <v>1004871</v>
      </c>
      <c r="L22" s="171">
        <v>1000298</v>
      </c>
      <c r="M22" s="283">
        <v>835162</v>
      </c>
      <c r="N22" s="283">
        <v>1034475</v>
      </c>
      <c r="O22" s="283">
        <v>998990</v>
      </c>
      <c r="P22" s="283">
        <v>658941</v>
      </c>
      <c r="Q22" s="283">
        <v>925709</v>
      </c>
      <c r="R22" s="325">
        <f>(M22+N22+O22+P22+Q22)/5/8760</f>
        <v>101.67299086757991</v>
      </c>
      <c r="S22" s="318">
        <f>(H22+I22+J22+K22+L22)/5/8760</f>
        <v>124.87826484018265</v>
      </c>
      <c r="T22" s="281">
        <v>106.91753424657534</v>
      </c>
      <c r="U22" s="281"/>
      <c r="V22" s="160">
        <v>428</v>
      </c>
      <c r="X22" s="328">
        <f>R22/V22</f>
        <v>0.2375537169803269</v>
      </c>
    </row>
    <row r="23" spans="1:27">
      <c r="B23" s="160" t="s">
        <v>83</v>
      </c>
      <c r="C23" s="282">
        <v>2190677</v>
      </c>
      <c r="D23" s="160">
        <v>2344156</v>
      </c>
      <c r="E23" s="91">
        <v>1950437</v>
      </c>
      <c r="F23" s="91">
        <v>1574357</v>
      </c>
      <c r="G23" s="91">
        <v>1701918</v>
      </c>
      <c r="H23" s="91">
        <v>2450665</v>
      </c>
      <c r="I23" s="91">
        <v>2793645</v>
      </c>
      <c r="J23" s="91">
        <v>2306062</v>
      </c>
      <c r="K23" s="91">
        <v>2513693</v>
      </c>
      <c r="L23" s="91">
        <v>1757669</v>
      </c>
      <c r="M23" s="283">
        <v>2185485</v>
      </c>
      <c r="N23" s="283">
        <v>2281280</v>
      </c>
      <c r="O23" s="283">
        <v>2096393</v>
      </c>
      <c r="P23" s="283">
        <v>1511427</v>
      </c>
      <c r="Q23" s="283">
        <v>2310881</v>
      </c>
      <c r="R23" s="325">
        <f>(M23+N23+O23+P23+Q23)/5/8760</f>
        <v>237.11109589041095</v>
      </c>
      <c r="S23" s="318">
        <f>(H23+I23+J23+K23+L23)/5/8760</f>
        <v>269.90260273972598</v>
      </c>
      <c r="T23" s="281">
        <v>222.86632420091325</v>
      </c>
      <c r="U23" s="281"/>
      <c r="V23" s="160">
        <v>525</v>
      </c>
      <c r="W23" s="160"/>
      <c r="X23" s="328">
        <f>R23/V23</f>
        <v>0.45164018264840183</v>
      </c>
      <c r="Y23" s="160"/>
      <c r="Z23" s="160"/>
      <c r="AA23" s="160"/>
    </row>
    <row r="24" spans="1:27">
      <c r="C24" s="282"/>
      <c r="R24" s="325"/>
      <c r="S24" s="319"/>
      <c r="T24" s="281"/>
      <c r="U24" s="281"/>
      <c r="W24" s="160"/>
      <c r="X24" s="160"/>
      <c r="Y24" s="160"/>
      <c r="Z24" s="160"/>
      <c r="AA24" s="160"/>
    </row>
    <row r="25" spans="1:27">
      <c r="A25" s="164" t="s">
        <v>52</v>
      </c>
      <c r="C25" s="282"/>
      <c r="M25" s="287" t="s">
        <v>12</v>
      </c>
      <c r="N25" s="287"/>
      <c r="O25" s="287"/>
      <c r="P25" s="287"/>
      <c r="Q25" s="287"/>
      <c r="R25" s="325"/>
      <c r="S25" s="319"/>
      <c r="T25" s="281"/>
      <c r="U25" s="281"/>
      <c r="W25" s="160"/>
      <c r="X25" s="160"/>
      <c r="Y25" s="160"/>
      <c r="Z25" s="160"/>
      <c r="AA25" s="160"/>
    </row>
    <row r="26" spans="1:27">
      <c r="B26" s="160" t="s">
        <v>84</v>
      </c>
      <c r="C26" s="282">
        <v>305830.45199999999</v>
      </c>
      <c r="D26" s="160">
        <v>303649.52299999999</v>
      </c>
      <c r="E26" s="91">
        <v>293304.75799999997</v>
      </c>
      <c r="F26" s="91">
        <v>286605.72899999999</v>
      </c>
      <c r="G26" s="91">
        <v>330795.85600000003</v>
      </c>
      <c r="H26" s="91">
        <v>260758</v>
      </c>
      <c r="I26" s="91">
        <v>301086.46000000002</v>
      </c>
      <c r="J26" s="194">
        <v>326416</v>
      </c>
      <c r="K26" s="194">
        <v>308755</v>
      </c>
      <c r="L26" s="194">
        <v>313714</v>
      </c>
      <c r="M26" s="287">
        <v>301332.40899999999</v>
      </c>
      <c r="N26" s="287">
        <v>189924</v>
      </c>
      <c r="O26" s="287">
        <v>327552</v>
      </c>
      <c r="P26" s="287">
        <v>301048</v>
      </c>
      <c r="Q26" s="287">
        <v>272160</v>
      </c>
      <c r="R26" s="325">
        <f>(M26+N26+O26+P26+Q26)/5/8760</f>
        <v>31.781196552511414</v>
      </c>
      <c r="S26" s="318">
        <f>(H26+I26+J26+K26+L26)/5/8760</f>
        <v>34.4915401826484</v>
      </c>
      <c r="T26" s="281">
        <v>34.707450182648401</v>
      </c>
      <c r="U26" s="281"/>
      <c r="V26" s="160">
        <v>35</v>
      </c>
      <c r="W26" s="160"/>
      <c r="X26" s="328">
        <f>R26/V26</f>
        <v>0.90803418721461182</v>
      </c>
      <c r="Y26" s="160"/>
      <c r="Z26" s="160"/>
      <c r="AA26" s="160"/>
    </row>
    <row r="27" spans="1:27">
      <c r="C27" s="280"/>
      <c r="D27" s="96"/>
      <c r="M27" s="160" t="s">
        <v>12</v>
      </c>
      <c r="R27" s="325"/>
      <c r="S27" s="319"/>
      <c r="T27" s="281"/>
      <c r="U27" s="281"/>
      <c r="W27" s="160"/>
      <c r="X27" s="160"/>
      <c r="Y27" s="160"/>
      <c r="Z27" s="160"/>
      <c r="AA27" s="160"/>
    </row>
    <row r="28" spans="1:27">
      <c r="A28" s="164" t="s">
        <v>341</v>
      </c>
      <c r="C28" s="280"/>
      <c r="D28" s="96"/>
      <c r="R28" s="325"/>
      <c r="S28" s="319"/>
      <c r="T28" s="281"/>
      <c r="U28" s="281"/>
      <c r="W28" s="160"/>
      <c r="X28" s="160"/>
      <c r="Y28" s="160"/>
      <c r="Z28" s="160"/>
      <c r="AA28" s="160"/>
    </row>
    <row r="29" spans="1:27">
      <c r="B29" s="160" t="s">
        <v>383</v>
      </c>
      <c r="C29" s="285" t="s">
        <v>10</v>
      </c>
      <c r="D29" s="105" t="s">
        <v>10</v>
      </c>
      <c r="E29" s="105" t="s">
        <v>10</v>
      </c>
      <c r="F29" s="105" t="s">
        <v>10</v>
      </c>
      <c r="G29" s="105" t="s">
        <v>10</v>
      </c>
      <c r="H29" s="105" t="s">
        <v>10</v>
      </c>
      <c r="I29" s="105" t="s">
        <v>10</v>
      </c>
      <c r="J29" s="105" t="s">
        <v>10</v>
      </c>
      <c r="K29" s="105" t="s">
        <v>10</v>
      </c>
      <c r="L29" s="105" t="s">
        <v>10</v>
      </c>
      <c r="M29" s="105" t="s">
        <v>10</v>
      </c>
      <c r="N29" s="105" t="s">
        <v>10</v>
      </c>
      <c r="O29" s="160">
        <v>65813</v>
      </c>
      <c r="P29" s="287">
        <v>78830</v>
      </c>
      <c r="Q29" s="287">
        <v>95098</v>
      </c>
      <c r="R29" s="325">
        <f>(O29+P29+Q29)/3/8760</f>
        <v>9.1225646879756468</v>
      </c>
      <c r="S29" s="319"/>
      <c r="T29" s="281"/>
      <c r="U29" s="281"/>
      <c r="V29" s="160">
        <v>25</v>
      </c>
      <c r="W29" s="160"/>
      <c r="X29" s="328">
        <f>R29/V29</f>
        <v>0.36490258751902588</v>
      </c>
      <c r="Y29" s="160"/>
      <c r="Z29" s="160"/>
      <c r="AA29" s="160"/>
    </row>
    <row r="30" spans="1:27">
      <c r="C30" s="285"/>
      <c r="D30" s="105"/>
      <c r="E30" s="105"/>
      <c r="F30" s="105"/>
      <c r="G30" s="105"/>
      <c r="H30" s="105"/>
      <c r="I30" s="105"/>
      <c r="J30" s="105"/>
      <c r="K30" s="105"/>
      <c r="L30" s="105"/>
      <c r="M30" s="105"/>
      <c r="N30" s="105"/>
      <c r="P30" s="287"/>
      <c r="Q30" s="287"/>
      <c r="R30" s="325"/>
      <c r="S30" s="319"/>
      <c r="T30" s="281"/>
      <c r="U30" s="281"/>
      <c r="W30" s="160"/>
      <c r="X30" s="160"/>
      <c r="Y30" s="160"/>
      <c r="Z30" s="160"/>
      <c r="AA30" s="160"/>
    </row>
    <row r="31" spans="1:27">
      <c r="A31" s="164" t="s">
        <v>378</v>
      </c>
      <c r="C31" s="285"/>
      <c r="D31" s="105"/>
      <c r="E31" s="105"/>
      <c r="F31" s="105"/>
      <c r="G31" s="105"/>
      <c r="H31" s="105"/>
      <c r="I31" s="105"/>
      <c r="J31" s="105"/>
      <c r="K31" s="105"/>
      <c r="L31" s="105"/>
      <c r="M31" s="105"/>
      <c r="N31" s="105"/>
      <c r="P31" s="287"/>
      <c r="Q31" s="287"/>
      <c r="R31" s="325"/>
      <c r="S31" s="319"/>
      <c r="T31" s="281"/>
      <c r="U31" s="281"/>
      <c r="W31" s="160"/>
      <c r="X31" s="160"/>
      <c r="Y31" s="160"/>
      <c r="Z31" s="160"/>
      <c r="AA31" s="160"/>
    </row>
    <row r="32" spans="1:27">
      <c r="B32" s="160" t="s">
        <v>379</v>
      </c>
      <c r="C32" s="285" t="s">
        <v>10</v>
      </c>
      <c r="D32" s="105" t="s">
        <v>10</v>
      </c>
      <c r="E32" s="105" t="s">
        <v>10</v>
      </c>
      <c r="F32" s="105" t="s">
        <v>10</v>
      </c>
      <c r="G32" s="105" t="s">
        <v>10</v>
      </c>
      <c r="H32" s="105" t="s">
        <v>10</v>
      </c>
      <c r="I32" s="105" t="s">
        <v>10</v>
      </c>
      <c r="J32" s="105" t="s">
        <v>10</v>
      </c>
      <c r="K32" s="105" t="s">
        <v>10</v>
      </c>
      <c r="L32" s="105" t="s">
        <v>10</v>
      </c>
      <c r="M32" s="105" t="s">
        <v>10</v>
      </c>
      <c r="N32" s="105" t="s">
        <v>10</v>
      </c>
      <c r="O32" s="105" t="s">
        <v>10</v>
      </c>
      <c r="P32" s="287">
        <v>96</v>
      </c>
      <c r="Q32" s="287">
        <v>12606</v>
      </c>
      <c r="R32" s="325">
        <f>(P32+Q32)/2/8760</f>
        <v>0.72499999999999998</v>
      </c>
      <c r="S32" s="319"/>
      <c r="T32" s="281"/>
      <c r="U32" s="281"/>
      <c r="V32" s="160">
        <v>3</v>
      </c>
      <c r="W32" s="160"/>
      <c r="X32" s="404" t="s">
        <v>453</v>
      </c>
      <c r="Y32" s="160"/>
      <c r="Z32" s="160"/>
      <c r="AA32" s="160"/>
    </row>
    <row r="33" spans="1:27">
      <c r="C33" s="280"/>
      <c r="D33" s="96"/>
      <c r="P33" s="287"/>
      <c r="Q33" s="287"/>
      <c r="R33" s="325"/>
      <c r="S33" s="319"/>
      <c r="T33" s="281"/>
      <c r="U33" s="281"/>
      <c r="W33" s="160"/>
      <c r="X33" s="160"/>
      <c r="Y33" s="160"/>
      <c r="Z33" s="160"/>
      <c r="AA33" s="160"/>
    </row>
    <row r="34" spans="1:27">
      <c r="A34" s="164" t="s">
        <v>342</v>
      </c>
      <c r="C34" s="280"/>
      <c r="D34" s="96"/>
      <c r="P34" s="287"/>
      <c r="Q34" s="287"/>
      <c r="R34" s="325"/>
      <c r="S34" s="319"/>
      <c r="T34" s="281"/>
      <c r="U34" s="281"/>
      <c r="W34" s="160"/>
      <c r="X34" s="160"/>
      <c r="Y34" s="160"/>
      <c r="Z34" s="160"/>
      <c r="AA34" s="160"/>
    </row>
    <row r="35" spans="1:27">
      <c r="B35" s="345" t="s">
        <v>384</v>
      </c>
      <c r="C35" s="285" t="s">
        <v>10</v>
      </c>
      <c r="D35" s="105" t="s">
        <v>10</v>
      </c>
      <c r="E35" s="105" t="s">
        <v>10</v>
      </c>
      <c r="F35" s="105" t="s">
        <v>10</v>
      </c>
      <c r="G35" s="105" t="s">
        <v>10</v>
      </c>
      <c r="H35" s="105" t="s">
        <v>10</v>
      </c>
      <c r="I35" s="105" t="s">
        <v>10</v>
      </c>
      <c r="J35" s="105" t="s">
        <v>10</v>
      </c>
      <c r="K35" s="105" t="s">
        <v>10</v>
      </c>
      <c r="L35" s="105" t="s">
        <v>10</v>
      </c>
      <c r="M35" s="105" t="s">
        <v>10</v>
      </c>
      <c r="N35" s="105" t="s">
        <v>10</v>
      </c>
      <c r="O35" s="283">
        <v>3916</v>
      </c>
      <c r="P35" s="287">
        <v>2934</v>
      </c>
      <c r="Q35" s="287">
        <v>3175</v>
      </c>
      <c r="R35" s="325">
        <f t="shared" ref="R35:R40" si="0">(O35+P35+Q35)/3/8760</f>
        <v>0.38146879756468793</v>
      </c>
      <c r="S35" s="313" t="s">
        <v>10</v>
      </c>
      <c r="T35" s="313" t="s">
        <v>10</v>
      </c>
      <c r="U35" s="281"/>
      <c r="V35" s="160">
        <v>2</v>
      </c>
      <c r="W35" s="160"/>
      <c r="X35" s="328">
        <f t="shared" ref="X35:X40" si="1">R35/V35</f>
        <v>0.19073439878234397</v>
      </c>
      <c r="Y35" s="160"/>
      <c r="Z35" s="160"/>
      <c r="AA35" s="160"/>
    </row>
    <row r="36" spans="1:27">
      <c r="B36" s="345" t="s">
        <v>385</v>
      </c>
      <c r="C36" s="285" t="s">
        <v>10</v>
      </c>
      <c r="D36" s="105" t="s">
        <v>10</v>
      </c>
      <c r="E36" s="105" t="s">
        <v>10</v>
      </c>
      <c r="F36" s="105" t="s">
        <v>10</v>
      </c>
      <c r="G36" s="105" t="s">
        <v>10</v>
      </c>
      <c r="H36" s="105" t="s">
        <v>10</v>
      </c>
      <c r="I36" s="105" t="s">
        <v>10</v>
      </c>
      <c r="J36" s="105" t="s">
        <v>10</v>
      </c>
      <c r="K36" s="105" t="s">
        <v>10</v>
      </c>
      <c r="L36" s="105" t="s">
        <v>10</v>
      </c>
      <c r="M36" s="105" t="s">
        <v>10</v>
      </c>
      <c r="N36" s="105" t="s">
        <v>10</v>
      </c>
      <c r="O36" s="283">
        <v>5800</v>
      </c>
      <c r="P36" s="287">
        <v>4338</v>
      </c>
      <c r="Q36" s="287">
        <v>5558</v>
      </c>
      <c r="R36" s="325">
        <f t="shared" si="0"/>
        <v>0.59726027397260273</v>
      </c>
      <c r="S36" s="313" t="s">
        <v>10</v>
      </c>
      <c r="T36" s="313" t="s">
        <v>10</v>
      </c>
      <c r="U36" s="281"/>
      <c r="V36" s="160">
        <v>3</v>
      </c>
      <c r="W36" s="160"/>
      <c r="X36" s="328">
        <f t="shared" si="1"/>
        <v>0.19908675799086759</v>
      </c>
      <c r="Y36" s="160"/>
      <c r="Z36" s="160"/>
      <c r="AA36" s="160"/>
    </row>
    <row r="37" spans="1:27">
      <c r="B37" s="345" t="s">
        <v>386</v>
      </c>
      <c r="C37" s="285" t="s">
        <v>10</v>
      </c>
      <c r="D37" s="105" t="s">
        <v>10</v>
      </c>
      <c r="E37" s="105" t="s">
        <v>10</v>
      </c>
      <c r="F37" s="105" t="s">
        <v>10</v>
      </c>
      <c r="G37" s="105" t="s">
        <v>10</v>
      </c>
      <c r="H37" s="105" t="s">
        <v>10</v>
      </c>
      <c r="I37" s="105" t="s">
        <v>10</v>
      </c>
      <c r="J37" s="105" t="s">
        <v>10</v>
      </c>
      <c r="K37" s="105" t="s">
        <v>10</v>
      </c>
      <c r="L37" s="105" t="s">
        <v>10</v>
      </c>
      <c r="M37" s="105" t="s">
        <v>10</v>
      </c>
      <c r="N37" s="105" t="s">
        <v>10</v>
      </c>
      <c r="O37" s="283">
        <v>6157</v>
      </c>
      <c r="P37" s="287">
        <v>5204</v>
      </c>
      <c r="Q37" s="287">
        <v>5222</v>
      </c>
      <c r="R37" s="325">
        <f t="shared" si="0"/>
        <v>0.63101217656012176</v>
      </c>
      <c r="S37" s="313" t="s">
        <v>10</v>
      </c>
      <c r="T37" s="313" t="s">
        <v>10</v>
      </c>
      <c r="U37" s="281"/>
      <c r="V37" s="160">
        <v>3</v>
      </c>
      <c r="W37" s="160"/>
      <c r="X37" s="328">
        <f t="shared" si="1"/>
        <v>0.21033739218670724</v>
      </c>
      <c r="Y37" s="160"/>
      <c r="Z37" s="160"/>
      <c r="AA37" s="160"/>
    </row>
    <row r="38" spans="1:27">
      <c r="B38" s="345" t="s">
        <v>387</v>
      </c>
      <c r="C38" s="285" t="s">
        <v>10</v>
      </c>
      <c r="D38" s="105" t="s">
        <v>10</v>
      </c>
      <c r="E38" s="105" t="s">
        <v>10</v>
      </c>
      <c r="F38" s="105" t="s">
        <v>10</v>
      </c>
      <c r="G38" s="105" t="s">
        <v>10</v>
      </c>
      <c r="H38" s="105" t="s">
        <v>10</v>
      </c>
      <c r="I38" s="105" t="s">
        <v>10</v>
      </c>
      <c r="J38" s="105" t="s">
        <v>10</v>
      </c>
      <c r="K38" s="105" t="s">
        <v>10</v>
      </c>
      <c r="L38" s="105" t="s">
        <v>10</v>
      </c>
      <c r="M38" s="105" t="s">
        <v>10</v>
      </c>
      <c r="N38" s="105" t="s">
        <v>10</v>
      </c>
      <c r="O38" s="283">
        <v>6149</v>
      </c>
      <c r="P38" s="287">
        <v>5934</v>
      </c>
      <c r="Q38" s="287">
        <v>6476</v>
      </c>
      <c r="R38" s="325">
        <f t="shared" si="0"/>
        <v>0.70620243531202431</v>
      </c>
      <c r="S38" s="313" t="s">
        <v>10</v>
      </c>
      <c r="T38" s="313" t="s">
        <v>10</v>
      </c>
      <c r="U38" s="281"/>
      <c r="V38" s="160">
        <v>3</v>
      </c>
      <c r="W38" s="160"/>
      <c r="X38" s="328">
        <f t="shared" si="1"/>
        <v>0.23540081177067476</v>
      </c>
      <c r="Y38" s="160"/>
      <c r="Z38" s="160"/>
      <c r="AA38" s="160"/>
    </row>
    <row r="39" spans="1:27">
      <c r="B39" s="345" t="s">
        <v>388</v>
      </c>
      <c r="C39" s="285" t="s">
        <v>10</v>
      </c>
      <c r="D39" s="105" t="s">
        <v>10</v>
      </c>
      <c r="E39" s="105" t="s">
        <v>10</v>
      </c>
      <c r="F39" s="105" t="s">
        <v>10</v>
      </c>
      <c r="G39" s="105" t="s">
        <v>10</v>
      </c>
      <c r="H39" s="105" t="s">
        <v>10</v>
      </c>
      <c r="I39" s="105" t="s">
        <v>10</v>
      </c>
      <c r="J39" s="105" t="s">
        <v>10</v>
      </c>
      <c r="K39" s="105" t="s">
        <v>10</v>
      </c>
      <c r="L39" s="105" t="s">
        <v>10</v>
      </c>
      <c r="M39" s="105" t="s">
        <v>10</v>
      </c>
      <c r="N39" s="105" t="s">
        <v>10</v>
      </c>
      <c r="O39" s="283">
        <v>6105</v>
      </c>
      <c r="P39" s="287">
        <v>5750</v>
      </c>
      <c r="Q39" s="287">
        <v>6034</v>
      </c>
      <c r="R39" s="325">
        <f t="shared" si="0"/>
        <v>0.68070776255707766</v>
      </c>
      <c r="S39" s="313" t="s">
        <v>10</v>
      </c>
      <c r="T39" s="313" t="s">
        <v>10</v>
      </c>
      <c r="U39" s="281"/>
      <c r="V39" s="160">
        <v>3</v>
      </c>
      <c r="W39" s="160"/>
      <c r="X39" s="328">
        <f t="shared" si="1"/>
        <v>0.22690258751902589</v>
      </c>
      <c r="Y39" s="160"/>
      <c r="Z39" s="160"/>
      <c r="AA39" s="160"/>
    </row>
    <row r="40" spans="1:27">
      <c r="B40" s="345" t="s">
        <v>389</v>
      </c>
      <c r="C40" s="285" t="s">
        <v>10</v>
      </c>
      <c r="D40" s="105" t="s">
        <v>10</v>
      </c>
      <c r="E40" s="105" t="s">
        <v>10</v>
      </c>
      <c r="F40" s="105" t="s">
        <v>10</v>
      </c>
      <c r="G40" s="105" t="s">
        <v>10</v>
      </c>
      <c r="H40" s="105" t="s">
        <v>10</v>
      </c>
      <c r="I40" s="105" t="s">
        <v>10</v>
      </c>
      <c r="J40" s="105" t="s">
        <v>10</v>
      </c>
      <c r="K40" s="105" t="s">
        <v>10</v>
      </c>
      <c r="L40" s="105" t="s">
        <v>10</v>
      </c>
      <c r="M40" s="105" t="s">
        <v>10</v>
      </c>
      <c r="N40" s="105" t="s">
        <v>10</v>
      </c>
      <c r="O40" s="283">
        <v>5885</v>
      </c>
      <c r="P40" s="287">
        <v>5233</v>
      </c>
      <c r="Q40" s="287">
        <v>6236</v>
      </c>
      <c r="R40" s="325">
        <f t="shared" si="0"/>
        <v>0.66035007610350083</v>
      </c>
      <c r="S40" s="313" t="s">
        <v>10</v>
      </c>
      <c r="T40" s="313" t="s">
        <v>10</v>
      </c>
      <c r="U40" s="281"/>
      <c r="V40" s="160">
        <v>3</v>
      </c>
      <c r="W40" s="160"/>
      <c r="X40" s="328">
        <f t="shared" si="1"/>
        <v>0.22011669203450027</v>
      </c>
      <c r="Y40" s="160"/>
      <c r="Z40" s="160"/>
      <c r="AA40" s="160"/>
    </row>
    <row r="41" spans="1:27">
      <c r="B41" s="319"/>
      <c r="C41" s="96"/>
      <c r="D41" s="96"/>
      <c r="R41" s="325"/>
      <c r="S41" s="319"/>
      <c r="T41" s="281"/>
      <c r="U41" s="281"/>
      <c r="W41" s="160"/>
      <c r="X41" s="160"/>
      <c r="Y41" s="160"/>
      <c r="Z41" s="160"/>
      <c r="AA41" s="160"/>
    </row>
    <row r="42" spans="1:27">
      <c r="A42" s="164" t="s">
        <v>225</v>
      </c>
      <c r="C42" s="280"/>
      <c r="D42" s="96"/>
      <c r="R42" s="325"/>
      <c r="S42" s="319"/>
      <c r="T42" s="281"/>
      <c r="U42" s="281"/>
      <c r="W42" s="160"/>
      <c r="X42" s="160"/>
      <c r="Y42" s="160"/>
      <c r="Z42" s="160"/>
      <c r="AA42" s="160"/>
    </row>
    <row r="43" spans="1:27">
      <c r="B43" s="160" t="s">
        <v>236</v>
      </c>
      <c r="C43" s="285" t="s">
        <v>10</v>
      </c>
      <c r="D43" s="105" t="s">
        <v>10</v>
      </c>
      <c r="E43" s="105" t="s">
        <v>10</v>
      </c>
      <c r="F43" s="105" t="s">
        <v>10</v>
      </c>
      <c r="G43" s="105" t="s">
        <v>10</v>
      </c>
      <c r="H43" s="105" t="s">
        <v>10</v>
      </c>
      <c r="I43" s="105" t="s">
        <v>10</v>
      </c>
      <c r="J43" s="160">
        <v>5117</v>
      </c>
      <c r="K43" s="160">
        <v>13009</v>
      </c>
      <c r="L43" s="160">
        <v>21281</v>
      </c>
      <c r="M43" s="283">
        <v>20150</v>
      </c>
      <c r="N43" s="283">
        <v>21182</v>
      </c>
      <c r="O43" s="283">
        <v>21331</v>
      </c>
      <c r="P43" s="283">
        <v>20140</v>
      </c>
      <c r="Q43" s="283">
        <v>21309</v>
      </c>
      <c r="R43" s="325">
        <f>(M43+N43+O43+P43+Q43)/5/8760</f>
        <v>2.3769863013698633</v>
      </c>
      <c r="S43" s="318">
        <f>(J43+K43+L43)/3/8760</f>
        <v>1.4995053272450531</v>
      </c>
      <c r="T43" s="313" t="s">
        <v>10</v>
      </c>
      <c r="U43" s="313"/>
      <c r="V43" s="160">
        <v>2.5</v>
      </c>
      <c r="W43" s="160"/>
      <c r="X43" s="328">
        <f>R43/V43</f>
        <v>0.95079452054794533</v>
      </c>
      <c r="Y43" s="160"/>
      <c r="Z43" s="160"/>
      <c r="AA43" s="160"/>
    </row>
    <row r="44" spans="1:27">
      <c r="C44" s="280"/>
      <c r="D44" s="96"/>
      <c r="R44" s="325"/>
      <c r="S44" s="319"/>
      <c r="T44" s="281"/>
      <c r="U44" s="281"/>
      <c r="W44" s="160"/>
      <c r="X44" s="160"/>
      <c r="Y44" s="160"/>
      <c r="Z44" s="160"/>
      <c r="AA44" s="160"/>
    </row>
    <row r="45" spans="1:27">
      <c r="A45" s="164" t="s">
        <v>54</v>
      </c>
      <c r="C45" s="280"/>
      <c r="D45" s="96"/>
      <c r="R45" s="325"/>
      <c r="S45" s="319"/>
      <c r="T45" s="281"/>
      <c r="U45" s="281"/>
      <c r="W45" s="160"/>
      <c r="X45" s="160"/>
      <c r="Y45" s="160"/>
      <c r="Z45" s="160"/>
      <c r="AA45" s="160"/>
    </row>
    <row r="46" spans="1:27">
      <c r="B46" s="160" t="s">
        <v>85</v>
      </c>
      <c r="C46" s="285" t="s">
        <v>10</v>
      </c>
      <c r="D46" s="105" t="s">
        <v>10</v>
      </c>
      <c r="E46" s="105" t="s">
        <v>10</v>
      </c>
      <c r="F46" s="160">
        <v>3071.9169999999999</v>
      </c>
      <c r="G46" s="160">
        <v>7285.0460000000003</v>
      </c>
      <c r="H46" s="160">
        <v>8572</v>
      </c>
      <c r="I46" s="160">
        <v>9303</v>
      </c>
      <c r="J46" s="160">
        <v>9420</v>
      </c>
      <c r="K46" s="160">
        <v>9997</v>
      </c>
      <c r="L46" s="160">
        <v>11639</v>
      </c>
      <c r="M46" s="160">
        <v>8855</v>
      </c>
      <c r="N46" s="160">
        <v>11226</v>
      </c>
      <c r="O46" s="160">
        <v>11533</v>
      </c>
      <c r="P46" s="160">
        <v>10800</v>
      </c>
      <c r="Q46" s="160">
        <v>11994</v>
      </c>
      <c r="R46" s="325">
        <f>(M46+N46+O46+P46+Q46)/5/8760</f>
        <v>1.2421917808219178</v>
      </c>
      <c r="S46" s="318">
        <f>(H46+I46+J46+K46+L46)/5/8760</f>
        <v>1.1171461187214613</v>
      </c>
      <c r="T46" s="281">
        <v>0.59115085616438356</v>
      </c>
      <c r="U46" s="281"/>
      <c r="V46" s="160">
        <v>1.6</v>
      </c>
      <c r="W46" s="160"/>
      <c r="X46" s="328">
        <f>R46/V46</f>
        <v>0.77636986301369859</v>
      </c>
      <c r="Y46" s="160"/>
      <c r="Z46" s="160"/>
      <c r="AA46" s="160"/>
    </row>
    <row r="47" spans="1:27">
      <c r="C47" s="285"/>
      <c r="D47" s="105"/>
      <c r="E47" s="105"/>
      <c r="R47" s="325"/>
      <c r="S47" s="319"/>
      <c r="T47" s="281"/>
      <c r="U47" s="281"/>
      <c r="W47" s="160"/>
      <c r="X47" s="160"/>
      <c r="Y47" s="160"/>
      <c r="Z47" s="160"/>
      <c r="AA47" s="160"/>
    </row>
    <row r="48" spans="1:27">
      <c r="A48" s="164" t="s">
        <v>231</v>
      </c>
      <c r="C48" s="285"/>
      <c r="D48" s="105"/>
      <c r="E48" s="105"/>
      <c r="R48" s="325"/>
      <c r="S48" s="319"/>
      <c r="T48" s="281"/>
      <c r="U48" s="281"/>
      <c r="W48" s="160"/>
      <c r="X48" s="160"/>
      <c r="Y48" s="160"/>
      <c r="Z48" s="160"/>
      <c r="AA48" s="160"/>
    </row>
    <row r="49" spans="1:34" ht="15">
      <c r="B49" s="160" t="s">
        <v>244</v>
      </c>
      <c r="C49" s="285" t="s">
        <v>10</v>
      </c>
      <c r="D49" s="105" t="s">
        <v>10</v>
      </c>
      <c r="E49" s="105" t="s">
        <v>10</v>
      </c>
      <c r="F49" s="105" t="s">
        <v>10</v>
      </c>
      <c r="G49" s="105" t="s">
        <v>10</v>
      </c>
      <c r="H49" s="105" t="s">
        <v>10</v>
      </c>
      <c r="I49" s="160">
        <v>443</v>
      </c>
      <c r="J49" s="194">
        <v>56526</v>
      </c>
      <c r="K49" s="171">
        <f>(26447406+31139628)/1000</f>
        <v>57587.034</v>
      </c>
      <c r="L49" s="171">
        <f>(24054527+28256423)/1000</f>
        <v>52310.95</v>
      </c>
      <c r="M49" s="287">
        <v>53888</v>
      </c>
      <c r="N49" s="287">
        <v>55063</v>
      </c>
      <c r="O49" s="287">
        <v>40609</v>
      </c>
      <c r="P49" s="287">
        <v>28870</v>
      </c>
      <c r="Q49" s="287">
        <v>56923</v>
      </c>
      <c r="R49" s="325">
        <f>(M49+N49+O49+P49+Q49)/5/8760</f>
        <v>5.3733561643835612</v>
      </c>
      <c r="S49" s="318">
        <f>(I49+J49+K49+L49)/4/8760</f>
        <v>4.762185616438356</v>
      </c>
      <c r="T49" s="313" t="s">
        <v>10</v>
      </c>
      <c r="U49" s="313"/>
      <c r="V49" s="160">
        <v>20</v>
      </c>
      <c r="W49" s="160"/>
      <c r="X49" s="328">
        <f>R49/V49</f>
        <v>0.26866780821917807</v>
      </c>
      <c r="Y49" s="160"/>
      <c r="Z49" s="160"/>
      <c r="AA49" s="160"/>
    </row>
    <row r="50" spans="1:34">
      <c r="C50" s="280"/>
      <c r="D50" s="96"/>
      <c r="M50" s="287" t="s">
        <v>12</v>
      </c>
      <c r="N50" s="287"/>
      <c r="O50" s="287"/>
      <c r="P50" s="287"/>
      <c r="Q50" s="287"/>
      <c r="R50" s="325"/>
      <c r="S50" s="319"/>
      <c r="T50" s="281"/>
      <c r="U50" s="281"/>
      <c r="W50" s="160"/>
      <c r="X50" s="160"/>
      <c r="Y50" s="160"/>
      <c r="Z50" s="160"/>
      <c r="AA50" s="160"/>
    </row>
    <row r="51" spans="1:34">
      <c r="A51" s="164" t="s">
        <v>232</v>
      </c>
      <c r="C51" s="285"/>
      <c r="D51" s="105"/>
      <c r="E51" s="105"/>
      <c r="F51" s="105"/>
      <c r="G51" s="105"/>
      <c r="R51" s="325"/>
      <c r="S51" s="320"/>
      <c r="T51" s="281"/>
      <c r="U51" s="281"/>
    </row>
    <row r="52" spans="1:34" ht="15">
      <c r="B52" s="160" t="s">
        <v>233</v>
      </c>
      <c r="C52" s="285" t="s">
        <v>10</v>
      </c>
      <c r="D52" s="105" t="s">
        <v>10</v>
      </c>
      <c r="E52" s="105" t="s">
        <v>10</v>
      </c>
      <c r="F52" s="105" t="s">
        <v>10</v>
      </c>
      <c r="G52" s="105" t="s">
        <v>10</v>
      </c>
      <c r="H52" s="105" t="s">
        <v>10</v>
      </c>
      <c r="I52" s="105" t="s">
        <v>10</v>
      </c>
      <c r="J52" s="194">
        <v>7966</v>
      </c>
      <c r="K52" s="171">
        <f>11983829/1000</f>
        <v>11983.829</v>
      </c>
      <c r="L52" s="171">
        <v>8975</v>
      </c>
      <c r="M52" s="287">
        <v>10394.505999999999</v>
      </c>
      <c r="N52" s="287">
        <v>13710</v>
      </c>
      <c r="O52" s="287">
        <v>15210</v>
      </c>
      <c r="P52" s="287">
        <v>13786</v>
      </c>
      <c r="Q52" s="287">
        <v>14657</v>
      </c>
      <c r="R52" s="325">
        <f>(M52+N52+O52+P52+Q52)/5/8760</f>
        <v>1.5469750228310502</v>
      </c>
      <c r="S52" s="318">
        <f>(J52+K52+L52)/5/8760</f>
        <v>0.66038422374429218</v>
      </c>
      <c r="T52" s="313" t="s">
        <v>10</v>
      </c>
      <c r="U52" s="313"/>
      <c r="V52" s="160">
        <v>2</v>
      </c>
      <c r="X52" s="328">
        <f>R52/V52</f>
        <v>0.77348751141552508</v>
      </c>
    </row>
    <row r="53" spans="1:34" ht="15">
      <c r="C53" s="285"/>
      <c r="D53" s="105"/>
      <c r="E53" s="105"/>
      <c r="F53" s="105"/>
      <c r="G53" s="105"/>
      <c r="H53" s="105"/>
      <c r="I53" s="105"/>
      <c r="J53" s="194"/>
      <c r="K53" s="171"/>
      <c r="L53" s="171"/>
      <c r="M53" s="171"/>
      <c r="N53" s="171"/>
      <c r="O53" s="171"/>
      <c r="P53" s="171"/>
      <c r="Q53" s="171"/>
      <c r="R53" s="325"/>
      <c r="S53" s="318"/>
      <c r="T53" s="281"/>
      <c r="U53" s="281"/>
    </row>
    <row r="54" spans="1:34" ht="15">
      <c r="A54" s="164" t="s">
        <v>257</v>
      </c>
      <c r="C54" s="285"/>
      <c r="D54" s="105"/>
      <c r="E54" s="105"/>
      <c r="F54" s="105"/>
      <c r="G54" s="105"/>
      <c r="H54" s="105"/>
      <c r="I54" s="105"/>
      <c r="J54" s="194"/>
      <c r="K54" s="171"/>
      <c r="L54" s="171"/>
      <c r="M54" s="171"/>
      <c r="N54" s="171"/>
      <c r="O54" s="171"/>
      <c r="P54" s="171"/>
      <c r="Q54" s="171"/>
      <c r="R54" s="325"/>
      <c r="S54" s="318"/>
      <c r="T54" s="281"/>
      <c r="U54" s="281"/>
    </row>
    <row r="55" spans="1:34" ht="15">
      <c r="B55" s="160" t="s">
        <v>258</v>
      </c>
      <c r="C55" s="285" t="s">
        <v>10</v>
      </c>
      <c r="D55" s="105" t="s">
        <v>10</v>
      </c>
      <c r="E55" s="105" t="s">
        <v>10</v>
      </c>
      <c r="F55" s="105" t="s">
        <v>10</v>
      </c>
      <c r="G55" s="105" t="s">
        <v>10</v>
      </c>
      <c r="H55" s="105" t="s">
        <v>10</v>
      </c>
      <c r="I55" s="105" t="s">
        <v>10</v>
      </c>
      <c r="J55" s="105" t="s">
        <v>10</v>
      </c>
      <c r="K55" s="105" t="s">
        <v>10</v>
      </c>
      <c r="L55" s="171">
        <v>31605</v>
      </c>
      <c r="M55" s="283">
        <v>33312</v>
      </c>
      <c r="N55" s="283">
        <v>31550</v>
      </c>
      <c r="O55" s="283">
        <v>27581</v>
      </c>
      <c r="P55" s="283">
        <v>28490</v>
      </c>
      <c r="Q55" s="283">
        <v>33882</v>
      </c>
      <c r="R55" s="325">
        <f>(M55+N55+O55+P55+Q55)/5/8760</f>
        <v>3.5345890410958902</v>
      </c>
      <c r="S55" s="318">
        <f>(L55)/8760</f>
        <v>3.6078767123287672</v>
      </c>
      <c r="T55" s="313" t="s">
        <v>10</v>
      </c>
      <c r="U55" s="313"/>
      <c r="V55" s="160">
        <v>10</v>
      </c>
      <c r="X55" s="328">
        <f>R55/V55</f>
        <v>0.35345890410958902</v>
      </c>
    </row>
    <row r="56" spans="1:34">
      <c r="B56" s="160" t="s">
        <v>259</v>
      </c>
      <c r="C56" s="285" t="s">
        <v>10</v>
      </c>
      <c r="D56" s="105" t="s">
        <v>10</v>
      </c>
      <c r="E56" s="105" t="s">
        <v>10</v>
      </c>
      <c r="F56" s="105" t="s">
        <v>10</v>
      </c>
      <c r="G56" s="105" t="s">
        <v>10</v>
      </c>
      <c r="H56" s="105" t="s">
        <v>10</v>
      </c>
      <c r="I56" s="105" t="s">
        <v>10</v>
      </c>
      <c r="J56" s="105" t="s">
        <v>10</v>
      </c>
      <c r="K56" s="105" t="s">
        <v>10</v>
      </c>
      <c r="L56" s="105" t="s">
        <v>10</v>
      </c>
      <c r="M56" s="287">
        <v>35357.550999999999</v>
      </c>
      <c r="N56" s="283">
        <v>82203</v>
      </c>
      <c r="O56" s="283">
        <v>79995</v>
      </c>
      <c r="P56" s="287">
        <v>82561</v>
      </c>
      <c r="Q56" s="287">
        <v>89848</v>
      </c>
      <c r="R56" s="325">
        <f>(M56+N56+O56+P56+Q56)/5/8760</f>
        <v>8.4466792465753429</v>
      </c>
      <c r="S56" s="321" t="s">
        <v>10</v>
      </c>
      <c r="T56" s="313" t="s">
        <v>10</v>
      </c>
      <c r="U56" s="313"/>
      <c r="V56" s="160">
        <v>25</v>
      </c>
      <c r="X56" s="328">
        <f>R56/V56</f>
        <v>0.33786716986301374</v>
      </c>
    </row>
    <row r="57" spans="1:34">
      <c r="C57" s="280"/>
      <c r="D57" s="96"/>
      <c r="R57" s="325"/>
      <c r="S57" s="319"/>
      <c r="T57" s="281"/>
      <c r="U57" s="281"/>
    </row>
    <row r="58" spans="1:34">
      <c r="A58" s="164" t="s">
        <v>55</v>
      </c>
      <c r="C58" s="282"/>
      <c r="R58" s="325"/>
      <c r="S58" s="319"/>
      <c r="T58" s="281"/>
      <c r="U58" s="281"/>
    </row>
    <row r="59" spans="1:34" ht="15">
      <c r="B59" s="160" t="s">
        <v>87</v>
      </c>
      <c r="C59" s="282">
        <v>6262.299</v>
      </c>
      <c r="D59" s="160">
        <v>6605.4880000000003</v>
      </c>
      <c r="E59" s="91">
        <v>7598.4560000000001</v>
      </c>
      <c r="F59" s="91">
        <v>7342.7669999999998</v>
      </c>
      <c r="G59" s="91">
        <v>8614.4110000000001</v>
      </c>
      <c r="H59" s="91">
        <v>6026</v>
      </c>
      <c r="I59" s="91">
        <v>8183</v>
      </c>
      <c r="J59" s="194">
        <v>7444</v>
      </c>
      <c r="K59" s="171">
        <f>7753476/1000</f>
        <v>7753.4759999999997</v>
      </c>
      <c r="L59" s="171">
        <v>6859</v>
      </c>
      <c r="M59" s="287">
        <v>6242</v>
      </c>
      <c r="N59" s="287">
        <v>8107</v>
      </c>
      <c r="O59" s="287">
        <v>5321</v>
      </c>
      <c r="P59" s="287">
        <v>4271</v>
      </c>
      <c r="Q59" s="287">
        <v>4261</v>
      </c>
      <c r="R59" s="325">
        <f>(M59+N59+O59+P59+Q59)/5/8760</f>
        <v>0.64388127853881272</v>
      </c>
      <c r="S59" s="318">
        <f>(H59+I59+J59+K59+L59)/5/8760</f>
        <v>0.82797890410958885</v>
      </c>
      <c r="T59" s="281">
        <v>0.83158495433789958</v>
      </c>
      <c r="U59" s="281"/>
      <c r="V59" s="160">
        <v>1.2</v>
      </c>
      <c r="X59" s="328">
        <f>R59/V59</f>
        <v>0.53656773211567732</v>
      </c>
    </row>
    <row r="60" spans="1:34">
      <c r="C60" s="280"/>
      <c r="D60" s="96"/>
      <c r="R60" s="325"/>
      <c r="S60" s="319"/>
      <c r="T60" s="281"/>
      <c r="U60" s="281"/>
    </row>
    <row r="61" spans="1:34">
      <c r="A61" s="102" t="s">
        <v>88</v>
      </c>
      <c r="C61" s="280"/>
      <c r="R61" s="325"/>
      <c r="S61" s="319"/>
      <c r="T61" s="281"/>
      <c r="U61" s="281"/>
    </row>
    <row r="62" spans="1:34" ht="15">
      <c r="B62" s="96" t="s">
        <v>89</v>
      </c>
      <c r="C62" s="282">
        <v>439727</v>
      </c>
      <c r="D62" s="174">
        <v>486847</v>
      </c>
      <c r="E62" s="174">
        <v>500828</v>
      </c>
      <c r="F62" s="160">
        <v>456985</v>
      </c>
      <c r="G62" s="91">
        <v>414002</v>
      </c>
      <c r="H62" s="91">
        <v>511361</v>
      </c>
      <c r="I62" s="91">
        <v>461372</v>
      </c>
      <c r="J62" s="91">
        <v>507969</v>
      </c>
      <c r="K62" s="91">
        <v>489637</v>
      </c>
      <c r="L62" s="91">
        <v>455350</v>
      </c>
      <c r="M62" s="283">
        <v>481097</v>
      </c>
      <c r="N62" s="283">
        <v>450729</v>
      </c>
      <c r="O62" s="283">
        <v>429673</v>
      </c>
      <c r="P62" s="283">
        <v>441562</v>
      </c>
      <c r="Q62" s="283">
        <v>517396</v>
      </c>
      <c r="R62" s="325">
        <f>(M62+N62+O62+P62+Q62)/5/8760</f>
        <v>52.978470319634702</v>
      </c>
      <c r="S62" s="318">
        <f>(H62+I62+J62+K62+L62)/5/8760</f>
        <v>55.381027397260276</v>
      </c>
      <c r="T62" s="281">
        <v>52.474634703196344</v>
      </c>
      <c r="U62" s="281"/>
      <c r="V62" s="160">
        <v>135</v>
      </c>
      <c r="X62" s="328">
        <f>R62/V62</f>
        <v>0.39243311347877557</v>
      </c>
      <c r="AC62" s="96"/>
      <c r="AD62" s="96"/>
      <c r="AE62" s="96"/>
      <c r="AF62" s="96"/>
      <c r="AG62" s="96"/>
      <c r="AH62" s="96"/>
    </row>
    <row r="63" spans="1:34" ht="15">
      <c r="C63" s="282"/>
      <c r="D63" s="174"/>
      <c r="E63" s="174"/>
      <c r="R63" s="325"/>
      <c r="S63" s="319"/>
      <c r="T63" s="281"/>
      <c r="U63" s="281"/>
      <c r="AC63" s="96"/>
      <c r="AD63" s="96"/>
      <c r="AE63" s="96"/>
      <c r="AF63" s="96"/>
      <c r="AG63" s="96"/>
      <c r="AH63" s="96"/>
    </row>
    <row r="64" spans="1:34">
      <c r="A64" s="164" t="s">
        <v>57</v>
      </c>
      <c r="C64" s="280"/>
      <c r="D64" s="96"/>
      <c r="R64" s="325"/>
      <c r="S64" s="319"/>
      <c r="T64" s="281"/>
      <c r="U64" s="281"/>
      <c r="AA64" s="160"/>
      <c r="AD64" s="96"/>
      <c r="AE64" s="96"/>
      <c r="AF64" s="96"/>
      <c r="AG64" s="96"/>
      <c r="AH64" s="96"/>
    </row>
    <row r="65" spans="1:34">
      <c r="B65" s="96" t="s">
        <v>90</v>
      </c>
      <c r="C65" s="285" t="s">
        <v>10</v>
      </c>
      <c r="D65" s="160">
        <v>16</v>
      </c>
      <c r="E65" s="91">
        <v>64997</v>
      </c>
      <c r="F65" s="91">
        <v>67691</v>
      </c>
      <c r="G65" s="91">
        <v>67902</v>
      </c>
      <c r="H65" s="91">
        <v>98867</v>
      </c>
      <c r="I65" s="91">
        <v>90956</v>
      </c>
      <c r="J65" s="91">
        <v>93175</v>
      </c>
      <c r="K65" s="91">
        <v>96534</v>
      </c>
      <c r="L65" s="91">
        <v>89144</v>
      </c>
      <c r="M65" s="283">
        <v>100119</v>
      </c>
      <c r="N65" s="283">
        <v>93502</v>
      </c>
      <c r="O65" s="283">
        <v>85815</v>
      </c>
      <c r="P65" s="283">
        <v>94948</v>
      </c>
      <c r="Q65" s="283">
        <v>98541</v>
      </c>
      <c r="R65" s="325">
        <f>(M65+N65+O65+P65+Q65)/5/8760</f>
        <v>10.797374429223744</v>
      </c>
      <c r="S65" s="318">
        <f>(H65+I65+J65+K65+L65)/5/8760</f>
        <v>10.700365296803653</v>
      </c>
      <c r="T65" s="281">
        <v>5.7250570776255705</v>
      </c>
      <c r="U65" s="281"/>
      <c r="V65" s="160">
        <v>30</v>
      </c>
      <c r="X65" s="328">
        <f>R65/V65</f>
        <v>0.35991248097412482</v>
      </c>
      <c r="AA65" s="160"/>
      <c r="AD65" s="96"/>
      <c r="AE65" s="96"/>
      <c r="AF65" s="96"/>
      <c r="AG65" s="96"/>
      <c r="AH65" s="96"/>
    </row>
    <row r="66" spans="1:34">
      <c r="B66" s="160" t="s">
        <v>91</v>
      </c>
      <c r="C66" s="282">
        <v>6512</v>
      </c>
      <c r="D66" s="160">
        <v>12686.999</v>
      </c>
      <c r="E66" s="91">
        <v>3218.0000000000005</v>
      </c>
      <c r="F66" s="91">
        <v>1949</v>
      </c>
      <c r="G66" s="91">
        <v>6978</v>
      </c>
      <c r="H66" s="91">
        <v>15402</v>
      </c>
      <c r="I66" s="91">
        <v>10592</v>
      </c>
      <c r="J66" s="91">
        <v>1602</v>
      </c>
      <c r="K66" s="91">
        <v>815</v>
      </c>
      <c r="L66" s="91">
        <v>1212</v>
      </c>
      <c r="M66" s="91">
        <v>6277</v>
      </c>
      <c r="N66" s="91">
        <v>1953</v>
      </c>
      <c r="O66" s="91">
        <v>1814</v>
      </c>
      <c r="P66" s="91">
        <v>1478</v>
      </c>
      <c r="Q66" s="91">
        <v>853</v>
      </c>
      <c r="R66" s="325">
        <f>(M66+N66+O66+P66+Q66)/5/8760</f>
        <v>0.28253424657534248</v>
      </c>
      <c r="S66" s="318">
        <f>(H66+I66+J66+K66+L66)/5/8760</f>
        <v>0.67632420091324208</v>
      </c>
      <c r="T66" s="281">
        <v>0.71561641552511412</v>
      </c>
      <c r="U66" s="281"/>
      <c r="V66" s="160">
        <v>83.7</v>
      </c>
      <c r="X66" s="328">
        <f>R66/V66</f>
        <v>3.3755585014975205E-3</v>
      </c>
      <c r="AA66" s="160"/>
      <c r="AD66" s="96"/>
      <c r="AE66" s="96"/>
      <c r="AF66" s="96"/>
      <c r="AG66" s="96"/>
      <c r="AH66" s="96"/>
    </row>
    <row r="67" spans="1:34" ht="14.25">
      <c r="B67" s="160" t="s">
        <v>444</v>
      </c>
      <c r="C67" s="282">
        <v>336937</v>
      </c>
      <c r="D67" s="160">
        <v>314675</v>
      </c>
      <c r="E67" s="91">
        <v>331504</v>
      </c>
      <c r="F67" s="91">
        <v>316534</v>
      </c>
      <c r="G67" s="91">
        <v>315370.99999999994</v>
      </c>
      <c r="H67" s="91">
        <v>300792</v>
      </c>
      <c r="I67" s="91">
        <v>253208</v>
      </c>
      <c r="J67" s="91">
        <v>298318.98</v>
      </c>
      <c r="K67" s="91">
        <v>290193</v>
      </c>
      <c r="L67" s="91">
        <v>222191</v>
      </c>
      <c r="M67" s="91">
        <v>272977</v>
      </c>
      <c r="N67" s="91">
        <v>230290</v>
      </c>
      <c r="O67" s="91">
        <v>242808</v>
      </c>
      <c r="P67" s="91">
        <v>263459</v>
      </c>
      <c r="Q67" s="91">
        <v>232285</v>
      </c>
      <c r="R67" s="325">
        <f>(M67+N67+O67+P67+Q67)/5/8760</f>
        <v>28.352031963470317</v>
      </c>
      <c r="S67" s="318">
        <f>(H67+I67+J67+K67+L67)/5/8760</f>
        <v>31.157602283105025</v>
      </c>
      <c r="T67" s="281">
        <v>36.872625570776258</v>
      </c>
      <c r="U67" s="281"/>
      <c r="V67" s="160">
        <v>68.599999999999994</v>
      </c>
      <c r="X67" s="328">
        <f>R67/V67</f>
        <v>0.41329492658119998</v>
      </c>
      <c r="Z67" s="160"/>
      <c r="AD67" s="96"/>
      <c r="AE67" s="96"/>
      <c r="AF67" s="96"/>
      <c r="AG67" s="96"/>
      <c r="AH67" s="96"/>
    </row>
    <row r="68" spans="1:34">
      <c r="B68" s="160" t="s">
        <v>93</v>
      </c>
      <c r="C68" s="282">
        <v>1648</v>
      </c>
      <c r="D68" s="160">
        <v>2623.002</v>
      </c>
      <c r="E68" s="91">
        <v>369</v>
      </c>
      <c r="F68" s="91">
        <v>-28</v>
      </c>
      <c r="G68" s="91">
        <v>1021</v>
      </c>
      <c r="H68" s="91">
        <v>218</v>
      </c>
      <c r="I68" s="91">
        <v>1573</v>
      </c>
      <c r="J68" s="91">
        <v>-1</v>
      </c>
      <c r="K68" s="91">
        <v>124</v>
      </c>
      <c r="L68" s="91">
        <v>444</v>
      </c>
      <c r="M68" s="91">
        <v>712</v>
      </c>
      <c r="N68" s="91">
        <v>353</v>
      </c>
      <c r="O68" s="91">
        <v>150</v>
      </c>
      <c r="P68" s="91">
        <v>236</v>
      </c>
      <c r="Q68" s="91">
        <v>238</v>
      </c>
      <c r="R68" s="325">
        <f>(M68+N68+O68+P68+Q68)/5/8760</f>
        <v>3.8561643835616437E-2</v>
      </c>
      <c r="S68" s="318">
        <f>(H68+I68+J68+K68+L68)/5/8760</f>
        <v>5.3835616438356167E-2</v>
      </c>
      <c r="T68" s="281">
        <v>0.12860735159817352</v>
      </c>
      <c r="U68" s="281"/>
      <c r="V68" s="160">
        <v>23.3</v>
      </c>
      <c r="X68" s="328">
        <f>R68/V68</f>
        <v>1.6550061732024221E-3</v>
      </c>
      <c r="Z68" s="160"/>
      <c r="AA68" s="160"/>
    </row>
    <row r="69" spans="1:34">
      <c r="C69" s="282"/>
      <c r="R69" s="325"/>
      <c r="S69" s="319"/>
      <c r="T69" s="281"/>
      <c r="U69" s="281"/>
      <c r="Z69" s="160"/>
      <c r="AA69" s="160"/>
    </row>
    <row r="70" spans="1:34">
      <c r="A70" s="164" t="s">
        <v>94</v>
      </c>
      <c r="C70" s="280"/>
      <c r="D70" s="96"/>
      <c r="R70" s="325"/>
      <c r="S70" s="319"/>
      <c r="T70" s="281"/>
      <c r="U70" s="281"/>
      <c r="Z70" s="160"/>
      <c r="AA70" s="160"/>
    </row>
    <row r="71" spans="1:34">
      <c r="B71" s="160" t="s">
        <v>95</v>
      </c>
      <c r="C71" s="282">
        <v>48249.048000000003</v>
      </c>
      <c r="D71" s="160">
        <v>44982.093999999997</v>
      </c>
      <c r="E71" s="91">
        <v>46134.267</v>
      </c>
      <c r="F71" s="91">
        <v>52729.671000000002</v>
      </c>
      <c r="G71" s="91">
        <v>52843.103000000003</v>
      </c>
      <c r="H71" s="91">
        <v>53536</v>
      </c>
      <c r="I71" s="91">
        <v>53500</v>
      </c>
      <c r="J71" s="194">
        <v>45253</v>
      </c>
      <c r="K71" s="194">
        <v>52101</v>
      </c>
      <c r="L71" s="194">
        <v>47289</v>
      </c>
      <c r="M71" s="283">
        <v>48339</v>
      </c>
      <c r="N71" s="283">
        <v>52898</v>
      </c>
      <c r="O71" s="283">
        <v>29691</v>
      </c>
      <c r="P71" s="283">
        <v>54910</v>
      </c>
      <c r="Q71" s="283">
        <v>52394</v>
      </c>
      <c r="R71" s="325">
        <f>(M71+N71+O71+P71+Q71)/5/8760</f>
        <v>5.4390867579908679</v>
      </c>
      <c r="S71" s="318">
        <f>(H71+I71+J71+K71+L71)/5/8760</f>
        <v>5.7460958904109596</v>
      </c>
      <c r="T71" s="281">
        <v>5.5921959589041093</v>
      </c>
      <c r="U71" s="281"/>
      <c r="V71" s="160">
        <v>10</v>
      </c>
      <c r="X71" s="328">
        <f>R71/V71</f>
        <v>0.54390867579908675</v>
      </c>
      <c r="Z71" s="160"/>
      <c r="AA71" s="160"/>
    </row>
    <row r="72" spans="1:34">
      <c r="C72" s="282"/>
      <c r="R72" s="325"/>
      <c r="S72" s="319"/>
      <c r="T72" s="281"/>
      <c r="U72" s="281"/>
      <c r="Z72" s="160"/>
      <c r="AA72" s="160"/>
    </row>
    <row r="73" spans="1:34">
      <c r="A73" s="191" t="s">
        <v>369</v>
      </c>
      <c r="C73" s="282"/>
      <c r="R73" s="325"/>
      <c r="S73" s="319"/>
      <c r="T73" s="281"/>
      <c r="U73" s="281"/>
      <c r="Z73" s="160"/>
      <c r="AA73" s="160"/>
    </row>
    <row r="74" spans="1:34" ht="14.25">
      <c r="B74" s="170" t="s">
        <v>370</v>
      </c>
      <c r="C74" s="285" t="s">
        <v>10</v>
      </c>
      <c r="D74" s="105" t="s">
        <v>10</v>
      </c>
      <c r="E74" s="175">
        <v>27689</v>
      </c>
      <c r="F74" s="176">
        <v>257187</v>
      </c>
      <c r="G74" s="175">
        <v>231374</v>
      </c>
      <c r="H74" s="175">
        <v>308543</v>
      </c>
      <c r="I74" s="175">
        <v>290267.01</v>
      </c>
      <c r="J74" s="175">
        <v>284761.62</v>
      </c>
      <c r="K74" s="175">
        <v>272897.46000000002</v>
      </c>
      <c r="L74" s="175">
        <v>260622</v>
      </c>
      <c r="M74" s="283">
        <v>284565.59999999998</v>
      </c>
      <c r="N74" s="283">
        <v>287367</v>
      </c>
      <c r="O74" s="283">
        <v>260131</v>
      </c>
      <c r="P74" s="283">
        <v>254813</v>
      </c>
      <c r="Q74" s="283">
        <v>298845</v>
      </c>
      <c r="R74" s="325">
        <f>(M74+N74+O74+P74+Q74)/5/8760</f>
        <v>31.637479452054794</v>
      </c>
      <c r="S74" s="318">
        <f>(H74+I74+J74+K74+L74)/5/8760</f>
        <v>32.35367785388128</v>
      </c>
      <c r="T74" s="281">
        <v>19.644216133942162</v>
      </c>
      <c r="U74" s="281"/>
      <c r="V74" s="160">
        <v>105</v>
      </c>
      <c r="X74" s="328">
        <f>R74/V74</f>
        <v>0.30130932811480754</v>
      </c>
      <c r="Z74" s="160"/>
      <c r="AA74" s="160"/>
    </row>
    <row r="75" spans="1:34" ht="14.25">
      <c r="B75" s="170" t="s">
        <v>371</v>
      </c>
      <c r="C75" s="285" t="s">
        <v>10</v>
      </c>
      <c r="D75" s="105" t="s">
        <v>10</v>
      </c>
      <c r="E75" s="105" t="s">
        <v>10</v>
      </c>
      <c r="F75" s="175">
        <v>56332</v>
      </c>
      <c r="G75" s="176">
        <v>227020</v>
      </c>
      <c r="H75" s="176">
        <v>321846</v>
      </c>
      <c r="I75" s="176">
        <v>286947.53999999998</v>
      </c>
      <c r="J75" s="176">
        <v>276187.23</v>
      </c>
      <c r="K75" s="176">
        <v>259191.9</v>
      </c>
      <c r="L75" s="176">
        <v>258022</v>
      </c>
      <c r="M75" s="283">
        <v>290304.63</v>
      </c>
      <c r="N75" s="283">
        <v>286219</v>
      </c>
      <c r="O75" s="283">
        <v>248208</v>
      </c>
      <c r="P75" s="283">
        <v>264259</v>
      </c>
      <c r="Q75" s="283">
        <v>323081</v>
      </c>
      <c r="R75" s="325">
        <f>(M75+N75+O75+P75+Q75)/5/8760</f>
        <v>32.239078310502286</v>
      </c>
      <c r="S75" s="318">
        <f>(H75+I75+J75+K75+L75)/5/8760</f>
        <v>32.013576940639268</v>
      </c>
      <c r="T75" s="281">
        <v>16.173059360730594</v>
      </c>
      <c r="U75" s="281"/>
      <c r="V75" s="160">
        <v>105</v>
      </c>
      <c r="X75" s="328">
        <f>R75/V75</f>
        <v>0.3070388410524027</v>
      </c>
      <c r="Z75" s="160"/>
      <c r="AA75" s="160"/>
    </row>
    <row r="76" spans="1:34">
      <c r="B76" s="170" t="s">
        <v>234</v>
      </c>
      <c r="C76" s="285" t="s">
        <v>10</v>
      </c>
      <c r="D76" s="105" t="s">
        <v>10</v>
      </c>
      <c r="E76" s="105" t="s">
        <v>10</v>
      </c>
      <c r="F76" s="105" t="s">
        <v>10</v>
      </c>
      <c r="G76" s="105" t="s">
        <v>10</v>
      </c>
      <c r="H76" s="105" t="s">
        <v>10</v>
      </c>
      <c r="I76" s="176">
        <v>56893.32</v>
      </c>
      <c r="J76" s="176">
        <v>335839.68</v>
      </c>
      <c r="K76" s="176">
        <v>562316.04</v>
      </c>
      <c r="L76" s="176">
        <v>603536</v>
      </c>
      <c r="M76" s="283">
        <v>652904.01</v>
      </c>
      <c r="N76" s="283">
        <v>657608</v>
      </c>
      <c r="O76" s="283">
        <v>628130</v>
      </c>
      <c r="P76" s="283">
        <v>597163</v>
      </c>
      <c r="Q76" s="283">
        <v>705585</v>
      </c>
      <c r="R76" s="325">
        <f>(M76+N76+O76+P76+Q76)/5/8760</f>
        <v>74.004338127853885</v>
      </c>
      <c r="S76" s="318">
        <f>(I76+J76+K76+L76)/4/8760</f>
        <v>44.480166666666669</v>
      </c>
      <c r="T76" s="281"/>
      <c r="U76" s="281"/>
      <c r="V76" s="160">
        <v>189</v>
      </c>
      <c r="X76" s="328">
        <f>R76/V76</f>
        <v>0.39155734459181951</v>
      </c>
      <c r="Z76" s="160"/>
      <c r="AA76" s="160"/>
    </row>
    <row r="77" spans="1:34">
      <c r="B77" s="170"/>
      <c r="C77" s="285"/>
      <c r="D77" s="105"/>
      <c r="E77" s="105"/>
      <c r="F77" s="105"/>
      <c r="G77" s="105"/>
      <c r="H77" s="105"/>
      <c r="I77" s="176"/>
      <c r="J77" s="176"/>
      <c r="K77" s="176"/>
      <c r="L77" s="176"/>
      <c r="M77" s="176"/>
      <c r="N77" s="176"/>
      <c r="O77" s="176"/>
      <c r="P77" s="176"/>
      <c r="Q77" s="176"/>
      <c r="R77" s="325"/>
      <c r="S77" s="318"/>
      <c r="T77" s="281"/>
      <c r="U77" s="281"/>
      <c r="Z77" s="160"/>
      <c r="AA77" s="160"/>
    </row>
    <row r="78" spans="1:34">
      <c r="A78" s="164" t="s">
        <v>60</v>
      </c>
      <c r="C78" s="280"/>
      <c r="D78" s="96"/>
      <c r="R78" s="325"/>
      <c r="S78" s="319"/>
      <c r="T78" s="281"/>
      <c r="U78" s="281"/>
      <c r="Z78" s="160"/>
      <c r="AA78" s="160"/>
    </row>
    <row r="79" spans="1:34">
      <c r="B79" s="160" t="s">
        <v>350</v>
      </c>
      <c r="C79" s="282">
        <v>27072.5</v>
      </c>
      <c r="D79" s="160">
        <v>27406.400000000001</v>
      </c>
      <c r="E79" s="160">
        <v>23102.2</v>
      </c>
      <c r="F79" s="160">
        <v>21887.5</v>
      </c>
      <c r="G79" s="160">
        <v>22635.599999999999</v>
      </c>
      <c r="H79" s="160">
        <v>30822</v>
      </c>
      <c r="I79" s="176">
        <v>30591</v>
      </c>
      <c r="J79" s="176">
        <v>28028</v>
      </c>
      <c r="K79" s="176">
        <v>29098</v>
      </c>
      <c r="L79" s="176">
        <v>22095</v>
      </c>
      <c r="M79" s="176">
        <v>30288</v>
      </c>
      <c r="N79" s="176">
        <v>27940</v>
      </c>
      <c r="O79" s="176">
        <v>27940</v>
      </c>
      <c r="P79" s="176">
        <v>15888</v>
      </c>
      <c r="Q79" s="176">
        <v>19845</v>
      </c>
      <c r="R79" s="325">
        <f>(M79+N79+O79+P79+Q79)/5/8760</f>
        <v>2.7831278538812785</v>
      </c>
      <c r="S79" s="318">
        <f>(H79+I79+J79+K79+L79)/5/8760</f>
        <v>3.2108219178082189</v>
      </c>
      <c r="T79" s="281">
        <v>2.7877671232876717</v>
      </c>
      <c r="U79" s="281"/>
      <c r="V79" s="160">
        <v>4.5</v>
      </c>
      <c r="X79" s="328">
        <f>R79/V79</f>
        <v>0.61847285641806193</v>
      </c>
      <c r="Z79" s="160"/>
      <c r="AA79" s="160"/>
    </row>
    <row r="80" spans="1:34">
      <c r="C80" s="282"/>
      <c r="R80" s="325"/>
      <c r="S80" s="319"/>
      <c r="T80" s="281"/>
      <c r="U80" s="281"/>
      <c r="Z80" s="160"/>
      <c r="AA80" s="160"/>
    </row>
    <row r="81" spans="1:27">
      <c r="A81" s="164" t="s">
        <v>96</v>
      </c>
      <c r="C81" s="282"/>
      <c r="R81" s="325"/>
      <c r="S81" s="319"/>
      <c r="T81" s="281"/>
      <c r="U81" s="281"/>
      <c r="Z81" s="160"/>
      <c r="AA81" s="160"/>
    </row>
    <row r="82" spans="1:27">
      <c r="B82" s="160" t="s">
        <v>97</v>
      </c>
      <c r="C82" s="285" t="s">
        <v>10</v>
      </c>
      <c r="D82" s="105" t="s">
        <v>10</v>
      </c>
      <c r="E82" s="105" t="s">
        <v>10</v>
      </c>
      <c r="F82" s="105" t="s">
        <v>10</v>
      </c>
      <c r="G82" s="105" t="s">
        <v>10</v>
      </c>
      <c r="H82" s="160">
        <v>329266</v>
      </c>
      <c r="I82" s="160">
        <v>361722.49</v>
      </c>
      <c r="J82" s="160">
        <v>445151.38</v>
      </c>
      <c r="K82" s="176">
        <v>412387</v>
      </c>
      <c r="L82" s="176">
        <v>427708</v>
      </c>
      <c r="M82" s="176">
        <v>262921</v>
      </c>
      <c r="N82" s="176">
        <v>251273</v>
      </c>
      <c r="O82" s="176">
        <v>220857</v>
      </c>
      <c r="P82" s="176">
        <v>226742</v>
      </c>
      <c r="Q82" s="176">
        <v>179322</v>
      </c>
      <c r="R82" s="325">
        <f>(M82+N82+O82+P82+Q82)/5/8760</f>
        <v>26.052853881278537</v>
      </c>
      <c r="S82" s="318">
        <f>(H82+I82+J82+K82+L82)/5/8760</f>
        <v>45.119517579908681</v>
      </c>
      <c r="T82" s="284" t="s">
        <v>10</v>
      </c>
      <c r="U82" s="284"/>
      <c r="V82" s="160">
        <v>150</v>
      </c>
      <c r="X82" s="328">
        <f t="shared" ref="X82:X95" si="2">R82/V82</f>
        <v>0.17368569254185692</v>
      </c>
      <c r="Z82" s="160"/>
      <c r="AA82" s="160"/>
    </row>
    <row r="83" spans="1:27">
      <c r="B83" s="160" t="s">
        <v>155</v>
      </c>
      <c r="C83" s="285" t="s">
        <v>10</v>
      </c>
      <c r="D83" s="105" t="s">
        <v>10</v>
      </c>
      <c r="E83" s="105" t="s">
        <v>10</v>
      </c>
      <c r="F83" s="105" t="s">
        <v>10</v>
      </c>
      <c r="G83" s="105" t="s">
        <v>10</v>
      </c>
      <c r="H83" s="105" t="s">
        <v>10</v>
      </c>
      <c r="I83" s="160">
        <v>42647</v>
      </c>
      <c r="J83" s="160">
        <v>144110</v>
      </c>
      <c r="K83" s="160">
        <v>136350</v>
      </c>
      <c r="L83" s="160">
        <v>127626</v>
      </c>
      <c r="M83" s="283">
        <v>130661</v>
      </c>
      <c r="N83" s="283">
        <v>131182</v>
      </c>
      <c r="O83" s="283">
        <v>124402</v>
      </c>
      <c r="P83" s="283">
        <v>120862</v>
      </c>
      <c r="Q83" s="283">
        <v>145990</v>
      </c>
      <c r="R83" s="325">
        <f>(M83+N83+O83+P83+Q83)/5/8760</f>
        <v>14.910890410958903</v>
      </c>
      <c r="S83" s="318">
        <f>(I83+J83+K83+L83)/4/8760</f>
        <v>12.863384703196347</v>
      </c>
      <c r="T83" s="313" t="s">
        <v>10</v>
      </c>
      <c r="U83" s="313"/>
      <c r="V83" s="160">
        <v>40</v>
      </c>
      <c r="X83" s="328">
        <f t="shared" si="2"/>
        <v>0.37277226027397259</v>
      </c>
      <c r="Z83" s="160"/>
      <c r="AA83" s="160"/>
    </row>
    <row r="84" spans="1:27">
      <c r="B84" s="160" t="s">
        <v>102</v>
      </c>
      <c r="C84" s="282">
        <v>136211.00099999999</v>
      </c>
      <c r="D84" s="160">
        <v>124084.001</v>
      </c>
      <c r="E84" s="91">
        <v>126199</v>
      </c>
      <c r="F84" s="91">
        <v>142590</v>
      </c>
      <c r="G84" s="91">
        <v>141584</v>
      </c>
      <c r="H84" s="91">
        <v>147040</v>
      </c>
      <c r="I84" s="91">
        <v>120683</v>
      </c>
      <c r="J84" s="91">
        <v>109985</v>
      </c>
      <c r="K84" s="160">
        <v>135355</v>
      </c>
      <c r="L84" s="160">
        <v>127279</v>
      </c>
      <c r="M84" s="283">
        <v>118288</v>
      </c>
      <c r="N84" s="283">
        <v>126346</v>
      </c>
      <c r="O84" s="283">
        <v>138717</v>
      </c>
      <c r="P84" s="283">
        <v>142208</v>
      </c>
      <c r="Q84" s="283">
        <v>118136</v>
      </c>
      <c r="R84" s="325">
        <f t="shared" ref="R84:R87" si="3">(M84+N84+O84+P84+Q84)/5/8760</f>
        <v>14.69623287671233</v>
      </c>
      <c r="S84" s="318">
        <f t="shared" ref="S84:S93" si="4">(H84+I84+J84+K84+L84)/5/8760</f>
        <v>14.619680365296803</v>
      </c>
      <c r="T84" s="281">
        <v>15.312054840182649</v>
      </c>
      <c r="U84" s="281"/>
      <c r="V84" s="160">
        <v>21</v>
      </c>
      <c r="X84" s="328">
        <f t="shared" si="2"/>
        <v>0.69982061317677757</v>
      </c>
      <c r="AA84" s="160"/>
    </row>
    <row r="85" spans="1:27">
      <c r="B85" s="160" t="s">
        <v>103</v>
      </c>
      <c r="C85" s="282">
        <v>276795</v>
      </c>
      <c r="D85" s="160">
        <v>233765</v>
      </c>
      <c r="E85" s="91">
        <v>270680</v>
      </c>
      <c r="F85" s="91">
        <v>298387</v>
      </c>
      <c r="G85" s="91">
        <v>296861</v>
      </c>
      <c r="H85" s="91">
        <v>284974</v>
      </c>
      <c r="I85" s="91">
        <v>227886</v>
      </c>
      <c r="J85" s="91">
        <v>229223</v>
      </c>
      <c r="K85" s="160">
        <v>275627</v>
      </c>
      <c r="L85" s="160">
        <v>260568</v>
      </c>
      <c r="M85" s="160">
        <v>234165</v>
      </c>
      <c r="N85" s="160">
        <v>288168</v>
      </c>
      <c r="O85" s="337">
        <v>326280</v>
      </c>
      <c r="P85" s="160">
        <v>326084</v>
      </c>
      <c r="Q85" s="160">
        <v>302298</v>
      </c>
      <c r="R85" s="325">
        <f t="shared" si="3"/>
        <v>33.721347031963468</v>
      </c>
      <c r="S85" s="318">
        <f t="shared" si="4"/>
        <v>29.184429223744292</v>
      </c>
      <c r="T85" s="281">
        <v>31.426666666666662</v>
      </c>
      <c r="U85" s="281"/>
      <c r="V85" s="160">
        <v>64</v>
      </c>
      <c r="X85" s="328">
        <f t="shared" si="2"/>
        <v>0.52689604737442919</v>
      </c>
      <c r="AA85" s="160"/>
    </row>
    <row r="86" spans="1:27">
      <c r="B86" s="160" t="s">
        <v>235</v>
      </c>
      <c r="C86" s="282">
        <v>127815.001</v>
      </c>
      <c r="D86" s="160">
        <v>118972.001</v>
      </c>
      <c r="E86" s="91">
        <v>129812</v>
      </c>
      <c r="F86" s="91">
        <v>135336</v>
      </c>
      <c r="G86" s="91">
        <v>132325</v>
      </c>
      <c r="H86" s="91">
        <v>133275</v>
      </c>
      <c r="I86" s="91">
        <v>129008</v>
      </c>
      <c r="J86" s="91">
        <v>115817</v>
      </c>
      <c r="K86" s="160">
        <v>128796</v>
      </c>
      <c r="L86" s="160">
        <v>122257</v>
      </c>
      <c r="M86" s="160">
        <v>120437</v>
      </c>
      <c r="N86" s="160">
        <v>130317</v>
      </c>
      <c r="O86" s="337">
        <v>118094</v>
      </c>
      <c r="P86" s="160">
        <v>126084</v>
      </c>
      <c r="Q86" s="160">
        <v>114080</v>
      </c>
      <c r="R86" s="325">
        <f t="shared" si="3"/>
        <v>13.904383561643835</v>
      </c>
      <c r="S86" s="318">
        <f t="shared" si="4"/>
        <v>14.364223744292238</v>
      </c>
      <c r="T86" s="281">
        <v>14.709132465753424</v>
      </c>
      <c r="U86" s="281"/>
      <c r="V86" s="160">
        <v>17</v>
      </c>
      <c r="X86" s="328">
        <f t="shared" si="2"/>
        <v>0.81790491539081378</v>
      </c>
      <c r="Z86" s="160"/>
      <c r="AA86" s="160"/>
    </row>
    <row r="87" spans="1:27">
      <c r="B87" s="160" t="s">
        <v>104</v>
      </c>
      <c r="C87" s="282">
        <v>279655</v>
      </c>
      <c r="D87" s="160">
        <v>223233.99900000001</v>
      </c>
      <c r="E87" s="91">
        <v>267506</v>
      </c>
      <c r="F87" s="91">
        <v>319805</v>
      </c>
      <c r="G87" s="91">
        <v>303864</v>
      </c>
      <c r="H87" s="91">
        <v>348297</v>
      </c>
      <c r="I87" s="91">
        <v>283213</v>
      </c>
      <c r="J87" s="91">
        <v>226345</v>
      </c>
      <c r="K87" s="160">
        <v>285541</v>
      </c>
      <c r="L87" s="160">
        <v>258627</v>
      </c>
      <c r="M87" s="283">
        <v>254064</v>
      </c>
      <c r="N87" s="283">
        <v>299866</v>
      </c>
      <c r="O87" s="337">
        <v>341811</v>
      </c>
      <c r="P87" s="283">
        <v>344893</v>
      </c>
      <c r="Q87" s="283">
        <v>295185</v>
      </c>
      <c r="R87" s="325">
        <f t="shared" si="3"/>
        <v>35.064360730593606</v>
      </c>
      <c r="S87" s="318">
        <f t="shared" si="4"/>
        <v>32.009657534246571</v>
      </c>
      <c r="T87" s="281">
        <v>31.827945182648406</v>
      </c>
      <c r="U87" s="281"/>
      <c r="V87" s="160">
        <v>48</v>
      </c>
      <c r="X87" s="328">
        <f t="shared" si="2"/>
        <v>0.73050751522070012</v>
      </c>
      <c r="Z87" s="160"/>
      <c r="AA87" s="160"/>
    </row>
    <row r="88" spans="1:27" ht="14.25">
      <c r="B88" s="160" t="s">
        <v>432</v>
      </c>
      <c r="C88" s="282">
        <v>67595</v>
      </c>
      <c r="D88" s="160">
        <v>60099.000999999997</v>
      </c>
      <c r="E88" s="91">
        <v>57078</v>
      </c>
      <c r="F88" s="91">
        <v>62452</v>
      </c>
      <c r="G88" s="91">
        <v>61727</v>
      </c>
      <c r="H88" s="91">
        <v>65131</v>
      </c>
      <c r="I88" s="91">
        <v>66415</v>
      </c>
      <c r="J88" s="91">
        <v>56473</v>
      </c>
      <c r="K88" s="160">
        <v>61478</v>
      </c>
      <c r="L88" s="160">
        <v>59401</v>
      </c>
      <c r="M88" s="283">
        <v>57101</v>
      </c>
      <c r="N88" s="283">
        <v>62279</v>
      </c>
      <c r="O88" s="283">
        <v>62610</v>
      </c>
      <c r="P88" s="283">
        <v>51327</v>
      </c>
      <c r="Q88" s="283">
        <v>0</v>
      </c>
      <c r="R88" s="325">
        <f t="shared" ref="R88" si="5">(M88+N88+O88+P88)/4/8760</f>
        <v>6.6585901826484015</v>
      </c>
      <c r="S88" s="318">
        <f t="shared" si="4"/>
        <v>7.0524657534246575</v>
      </c>
      <c r="T88" s="281">
        <v>7.0536758219178077</v>
      </c>
      <c r="U88" s="281"/>
      <c r="V88" s="160">
        <v>8</v>
      </c>
      <c r="X88" s="328">
        <f t="shared" si="2"/>
        <v>0.83232377283105019</v>
      </c>
      <c r="Z88" s="160"/>
      <c r="AA88" s="160"/>
    </row>
    <row r="89" spans="1:27">
      <c r="B89" s="160" t="s">
        <v>106</v>
      </c>
      <c r="C89" s="282">
        <v>273198</v>
      </c>
      <c r="D89" s="160">
        <v>241470</v>
      </c>
      <c r="E89" s="91">
        <v>256017</v>
      </c>
      <c r="F89" s="91">
        <v>307166</v>
      </c>
      <c r="G89" s="91">
        <v>299245</v>
      </c>
      <c r="H89" s="91">
        <v>199410</v>
      </c>
      <c r="I89" s="91">
        <v>284608</v>
      </c>
      <c r="J89" s="91">
        <v>225296</v>
      </c>
      <c r="K89" s="160">
        <v>254947</v>
      </c>
      <c r="L89" s="160">
        <v>247097</v>
      </c>
      <c r="M89" s="283">
        <v>258995</v>
      </c>
      <c r="N89" s="283">
        <v>289766</v>
      </c>
      <c r="O89" s="283">
        <v>323972</v>
      </c>
      <c r="P89" s="283">
        <v>318712</v>
      </c>
      <c r="Q89" s="283">
        <v>307622</v>
      </c>
      <c r="R89" s="325">
        <f t="shared" ref="R89:R95" si="6">(M89+N89+O89+P89+Q89)/5/8760</f>
        <v>34.225273972602743</v>
      </c>
      <c r="S89" s="318">
        <f t="shared" si="4"/>
        <v>27.656575342465754</v>
      </c>
      <c r="T89" s="281">
        <v>31.440547945205481</v>
      </c>
      <c r="U89" s="281"/>
      <c r="V89" s="160">
        <v>48</v>
      </c>
      <c r="X89" s="328">
        <f t="shared" si="2"/>
        <v>0.71302654109589048</v>
      </c>
      <c r="Z89" s="160"/>
    </row>
    <row r="90" spans="1:27">
      <c r="B90" s="160" t="s">
        <v>107</v>
      </c>
      <c r="C90" s="282">
        <v>43252.000999999997</v>
      </c>
      <c r="D90" s="160">
        <v>48576.999000000003</v>
      </c>
      <c r="E90" s="91">
        <v>53487</v>
      </c>
      <c r="F90" s="91">
        <v>54439</v>
      </c>
      <c r="G90" s="91">
        <v>46138</v>
      </c>
      <c r="H90" s="91">
        <v>50609</v>
      </c>
      <c r="I90" s="91">
        <v>49084</v>
      </c>
      <c r="J90" s="91">
        <v>54124</v>
      </c>
      <c r="K90" s="160">
        <v>64084</v>
      </c>
      <c r="L90" s="160">
        <v>57481</v>
      </c>
      <c r="M90" s="283">
        <v>51416</v>
      </c>
      <c r="N90" s="283">
        <v>61891</v>
      </c>
      <c r="O90" s="283">
        <v>61328</v>
      </c>
      <c r="P90" s="283">
        <v>57802</v>
      </c>
      <c r="Q90" s="283">
        <v>56432</v>
      </c>
      <c r="R90" s="325">
        <f t="shared" si="6"/>
        <v>6.5951826484018268</v>
      </c>
      <c r="S90" s="318">
        <f t="shared" si="4"/>
        <v>6.2872602739726027</v>
      </c>
      <c r="T90" s="281">
        <v>5.6139954337899542</v>
      </c>
      <c r="U90" s="281"/>
      <c r="V90" s="160">
        <v>12</v>
      </c>
      <c r="X90" s="328">
        <f t="shared" si="2"/>
        <v>0.54959855403348556</v>
      </c>
      <c r="Z90" s="160"/>
      <c r="AA90" s="160"/>
    </row>
    <row r="91" spans="1:27">
      <c r="B91" s="160" t="s">
        <v>108</v>
      </c>
      <c r="C91" s="282">
        <v>238163.99900000001</v>
      </c>
      <c r="D91" s="160">
        <v>228869.00099999999</v>
      </c>
      <c r="E91" s="91">
        <v>239938</v>
      </c>
      <c r="F91" s="91">
        <v>268072</v>
      </c>
      <c r="G91" s="91">
        <v>252528</v>
      </c>
      <c r="H91" s="91">
        <v>230631</v>
      </c>
      <c r="I91" s="91">
        <v>241199</v>
      </c>
      <c r="J91" s="91">
        <v>289203</v>
      </c>
      <c r="K91" s="160">
        <v>412761</v>
      </c>
      <c r="L91" s="160">
        <v>347742</v>
      </c>
      <c r="M91" s="283">
        <v>343233</v>
      </c>
      <c r="N91" s="283">
        <v>376048</v>
      </c>
      <c r="O91" s="283">
        <v>398801</v>
      </c>
      <c r="P91" s="283">
        <v>453370</v>
      </c>
      <c r="Q91" s="283">
        <v>402133</v>
      </c>
      <c r="R91" s="325">
        <f t="shared" si="6"/>
        <v>45.059018264840184</v>
      </c>
      <c r="S91" s="318">
        <f t="shared" si="4"/>
        <v>34.738264840182651</v>
      </c>
      <c r="T91" s="281">
        <v>28.026735159817353</v>
      </c>
      <c r="U91" s="281"/>
      <c r="V91" s="160">
        <v>64</v>
      </c>
      <c r="X91" s="328">
        <f t="shared" si="2"/>
        <v>0.70404716038812787</v>
      </c>
      <c r="Z91" s="160"/>
      <c r="AA91" s="160"/>
    </row>
    <row r="92" spans="1:27">
      <c r="B92" s="160" t="s">
        <v>109</v>
      </c>
      <c r="C92" s="282">
        <v>411025</v>
      </c>
      <c r="D92" s="160">
        <v>384540</v>
      </c>
      <c r="E92" s="91">
        <v>390576</v>
      </c>
      <c r="F92" s="91">
        <v>441426</v>
      </c>
      <c r="G92" s="91">
        <v>423204</v>
      </c>
      <c r="H92" s="91">
        <v>440545</v>
      </c>
      <c r="I92" s="91">
        <v>390454</v>
      </c>
      <c r="J92" s="91">
        <v>395440</v>
      </c>
      <c r="K92" s="160">
        <v>468937</v>
      </c>
      <c r="L92" s="160">
        <v>447914</v>
      </c>
      <c r="M92" s="283">
        <v>413979</v>
      </c>
      <c r="N92" s="283">
        <v>423168</v>
      </c>
      <c r="O92" s="283">
        <v>470678</v>
      </c>
      <c r="P92" s="283">
        <v>484121</v>
      </c>
      <c r="Q92" s="283">
        <v>459044</v>
      </c>
      <c r="R92" s="325">
        <f t="shared" si="6"/>
        <v>51.392465753424659</v>
      </c>
      <c r="S92" s="318">
        <f t="shared" si="4"/>
        <v>48.933561643835617</v>
      </c>
      <c r="T92" s="281">
        <v>46.82125570776256</v>
      </c>
      <c r="U92" s="281"/>
      <c r="V92" s="160">
        <v>72</v>
      </c>
      <c r="X92" s="328">
        <f t="shared" si="2"/>
        <v>0.71378424657534245</v>
      </c>
      <c r="Z92" s="160"/>
      <c r="AA92" s="160"/>
    </row>
    <row r="93" spans="1:27">
      <c r="B93" s="160" t="s">
        <v>110</v>
      </c>
      <c r="C93" s="282">
        <v>493070</v>
      </c>
      <c r="D93" s="160">
        <v>509373</v>
      </c>
      <c r="E93" s="91">
        <v>474349</v>
      </c>
      <c r="F93" s="91">
        <v>482044</v>
      </c>
      <c r="G93" s="91">
        <v>465209</v>
      </c>
      <c r="H93" s="91">
        <v>534298</v>
      </c>
      <c r="I93" s="91">
        <v>522124</v>
      </c>
      <c r="J93" s="91">
        <v>482932</v>
      </c>
      <c r="K93" s="160">
        <v>529694</v>
      </c>
      <c r="L93" s="160">
        <v>522509</v>
      </c>
      <c r="M93" s="283">
        <v>510256</v>
      </c>
      <c r="N93" s="283">
        <v>498356</v>
      </c>
      <c r="O93" s="283">
        <v>460628</v>
      </c>
      <c r="P93" s="283">
        <v>449078</v>
      </c>
      <c r="Q93" s="283">
        <v>480176</v>
      </c>
      <c r="R93" s="325">
        <f t="shared" si="6"/>
        <v>54.760136986301369</v>
      </c>
      <c r="S93" s="318">
        <f t="shared" si="4"/>
        <v>59.167968036529686</v>
      </c>
      <c r="T93" s="281">
        <v>55.343493150684928</v>
      </c>
      <c r="U93" s="281"/>
      <c r="V93" s="160">
        <v>65</v>
      </c>
      <c r="X93" s="328">
        <f t="shared" si="2"/>
        <v>0.84246364594309797</v>
      </c>
      <c r="Z93" s="160"/>
      <c r="AA93" s="160"/>
    </row>
    <row r="94" spans="1:27" ht="14.25">
      <c r="B94" s="160" t="s">
        <v>351</v>
      </c>
      <c r="C94" s="285" t="s">
        <v>10</v>
      </c>
      <c r="D94" s="105" t="s">
        <v>10</v>
      </c>
      <c r="E94" s="105" t="s">
        <v>10</v>
      </c>
      <c r="F94" s="105" t="s">
        <v>10</v>
      </c>
      <c r="G94" s="105" t="s">
        <v>10</v>
      </c>
      <c r="H94" s="105" t="s">
        <v>10</v>
      </c>
      <c r="I94" s="105" t="s">
        <v>10</v>
      </c>
      <c r="J94" s="105" t="s">
        <v>10</v>
      </c>
      <c r="K94" s="194">
        <v>17106</v>
      </c>
      <c r="L94" s="194">
        <v>29845</v>
      </c>
      <c r="M94" s="283">
        <v>35548</v>
      </c>
      <c r="N94" s="283">
        <v>30775</v>
      </c>
      <c r="O94" s="283">
        <v>32031</v>
      </c>
      <c r="P94" s="283">
        <v>33911</v>
      </c>
      <c r="Q94" s="283">
        <v>40336</v>
      </c>
      <c r="R94" s="325">
        <f t="shared" si="6"/>
        <v>3.9406621004566205</v>
      </c>
      <c r="S94" s="318">
        <f>(K94+L94)/2/8760</f>
        <v>2.6798515981735158</v>
      </c>
      <c r="T94" s="284" t="s">
        <v>10</v>
      </c>
      <c r="U94" s="281"/>
      <c r="V94" s="160">
        <v>11.3</v>
      </c>
      <c r="X94" s="328">
        <f t="shared" si="2"/>
        <v>0.34873115933244425</v>
      </c>
      <c r="Z94" s="160"/>
      <c r="AA94" s="160"/>
    </row>
    <row r="95" spans="1:27" ht="14.25">
      <c r="B95" s="160" t="s">
        <v>352</v>
      </c>
      <c r="C95" s="282">
        <v>2914</v>
      </c>
      <c r="D95" s="160">
        <v>3880</v>
      </c>
      <c r="E95" s="160">
        <v>4686</v>
      </c>
      <c r="F95" s="160">
        <v>3917</v>
      </c>
      <c r="G95" s="160">
        <v>4626</v>
      </c>
      <c r="H95" s="160">
        <v>5173</v>
      </c>
      <c r="I95" s="160">
        <v>4437</v>
      </c>
      <c r="J95" s="160">
        <v>4590</v>
      </c>
      <c r="K95" s="160">
        <v>4061</v>
      </c>
      <c r="L95" s="160">
        <v>3247</v>
      </c>
      <c r="M95" s="287">
        <v>3336</v>
      </c>
      <c r="N95" s="287">
        <v>2954</v>
      </c>
      <c r="O95" s="287">
        <v>2090</v>
      </c>
      <c r="P95" s="287">
        <v>2377</v>
      </c>
      <c r="Q95" s="287">
        <v>846</v>
      </c>
      <c r="R95" s="325">
        <f t="shared" si="6"/>
        <v>0.26490867579908672</v>
      </c>
      <c r="S95" s="318">
        <f>(H95+I95+J95+K95+L95)/5/8760</f>
        <v>0.49105022831050232</v>
      </c>
      <c r="T95" s="313" t="s">
        <v>10</v>
      </c>
      <c r="U95" s="313"/>
      <c r="V95" s="160">
        <v>3.9</v>
      </c>
      <c r="X95" s="328">
        <f t="shared" si="2"/>
        <v>6.7925301486945311E-2</v>
      </c>
      <c r="Z95" s="160"/>
      <c r="AA95" s="160"/>
    </row>
    <row r="96" spans="1:27">
      <c r="C96" s="280"/>
      <c r="D96" s="96"/>
      <c r="R96" s="325"/>
      <c r="S96" s="319"/>
      <c r="T96" s="281"/>
      <c r="U96" s="281"/>
      <c r="Z96" s="160"/>
      <c r="AA96" s="160"/>
    </row>
    <row r="97" spans="1:27">
      <c r="A97" s="164" t="s">
        <v>98</v>
      </c>
      <c r="C97" s="280"/>
      <c r="D97" s="96"/>
      <c r="E97" s="96"/>
      <c r="R97" s="325"/>
      <c r="S97" s="319"/>
      <c r="T97" s="281"/>
      <c r="U97" s="281"/>
      <c r="Z97" s="160"/>
      <c r="AA97" s="160"/>
    </row>
    <row r="98" spans="1:27" ht="14.25">
      <c r="B98" s="160" t="s">
        <v>353</v>
      </c>
      <c r="C98" s="282">
        <v>8419.24</v>
      </c>
      <c r="D98" s="160">
        <v>7071.7560000000003</v>
      </c>
      <c r="E98" s="160">
        <v>7093.86463</v>
      </c>
      <c r="F98" s="160">
        <v>9423.2009999999991</v>
      </c>
      <c r="G98" s="160">
        <v>9353.3189999999995</v>
      </c>
      <c r="H98" s="160">
        <v>7788</v>
      </c>
      <c r="I98" s="160">
        <v>8223</v>
      </c>
      <c r="J98" s="160">
        <v>8267</v>
      </c>
      <c r="K98" s="160">
        <v>8698</v>
      </c>
      <c r="L98" s="160">
        <f>'[2]QF 2013 to 2016'!G38</f>
        <v>9257.523000000001</v>
      </c>
      <c r="M98" s="160">
        <v>9209</v>
      </c>
      <c r="N98" s="160">
        <v>10345</v>
      </c>
      <c r="O98" s="160">
        <v>10375</v>
      </c>
      <c r="P98" s="160">
        <v>10939</v>
      </c>
      <c r="Q98" s="160">
        <v>9604</v>
      </c>
      <c r="R98" s="325">
        <f>(M98+N98+O98+P98+Q98)/5/8760</f>
        <v>1.1523287671232876</v>
      </c>
      <c r="S98" s="318">
        <f>(H98+I98+J98+K98+L98)/5/8760</f>
        <v>0.96423568493150691</v>
      </c>
      <c r="T98" s="281">
        <v>0.94432375867579921</v>
      </c>
      <c r="U98" s="281"/>
      <c r="V98" s="160">
        <v>3.2</v>
      </c>
      <c r="X98" s="328">
        <f t="shared" ref="X98" si="7">R98/V98</f>
        <v>0.36010273972602735</v>
      </c>
      <c r="Z98" s="160"/>
      <c r="AA98" s="160"/>
    </row>
    <row r="99" spans="1:27">
      <c r="C99" s="280"/>
      <c r="D99" s="96"/>
      <c r="E99" s="96"/>
      <c r="R99" s="325"/>
      <c r="S99" s="319"/>
      <c r="T99" s="281"/>
      <c r="U99" s="281"/>
      <c r="Z99" s="160"/>
      <c r="AA99" s="160"/>
    </row>
    <row r="100" spans="1:27">
      <c r="A100" s="164" t="s">
        <v>99</v>
      </c>
      <c r="C100" s="280"/>
      <c r="D100" s="96"/>
      <c r="E100" s="96"/>
      <c r="R100" s="325"/>
      <c r="S100" s="319"/>
      <c r="T100" s="281"/>
      <c r="U100" s="281"/>
      <c r="Z100" s="160"/>
      <c r="AA100" s="160"/>
    </row>
    <row r="101" spans="1:27" ht="14.25">
      <c r="B101" s="170" t="s">
        <v>100</v>
      </c>
      <c r="C101" s="285" t="s">
        <v>10</v>
      </c>
      <c r="D101" s="105" t="s">
        <v>10</v>
      </c>
      <c r="E101" s="105" t="s">
        <v>10</v>
      </c>
      <c r="F101" s="105" t="s">
        <v>10</v>
      </c>
      <c r="G101" s="91">
        <v>27557</v>
      </c>
      <c r="H101" s="91">
        <v>57155</v>
      </c>
      <c r="I101" s="212">
        <v>36382</v>
      </c>
      <c r="J101" s="212">
        <v>36937</v>
      </c>
      <c r="K101" s="212">
        <v>21584</v>
      </c>
      <c r="L101" s="212">
        <v>29819</v>
      </c>
      <c r="M101" s="212">
        <v>39191</v>
      </c>
      <c r="N101" s="212">
        <v>32172</v>
      </c>
      <c r="O101" s="212">
        <v>7123</v>
      </c>
      <c r="P101" s="212">
        <v>0</v>
      </c>
      <c r="Q101" s="212">
        <v>0</v>
      </c>
      <c r="R101" s="325">
        <f>(M101+N101+O101+P101+Q101)/5/8760</f>
        <v>1.7919178082191782</v>
      </c>
      <c r="S101" s="318">
        <f>(H101+I101+J101+K101+L101)/5/8760</f>
        <v>4.152442922374429</v>
      </c>
      <c r="T101" s="281">
        <v>3.1457762557077626</v>
      </c>
      <c r="U101" s="281"/>
      <c r="V101" s="160">
        <v>5.5</v>
      </c>
      <c r="X101" s="328">
        <f t="shared" ref="X101" si="8">R101/V101</f>
        <v>0.32580323785803239</v>
      </c>
    </row>
    <row r="102" spans="1:27">
      <c r="B102" s="170"/>
      <c r="C102" s="285"/>
      <c r="D102" s="105"/>
      <c r="E102" s="105"/>
      <c r="F102" s="105"/>
      <c r="G102" s="91"/>
      <c r="H102" s="91"/>
      <c r="I102" s="91"/>
      <c r="J102" s="91"/>
      <c r="K102" s="91"/>
      <c r="L102" s="91"/>
      <c r="M102" s="91"/>
      <c r="N102" s="91"/>
      <c r="O102" s="91"/>
      <c r="P102" s="91"/>
      <c r="Q102" s="91"/>
      <c r="R102" s="325"/>
      <c r="S102" s="320"/>
      <c r="T102" s="281"/>
      <c r="U102" s="281"/>
    </row>
    <row r="103" spans="1:27">
      <c r="A103" s="164" t="s">
        <v>375</v>
      </c>
      <c r="B103" s="170"/>
      <c r="C103" s="285"/>
      <c r="D103" s="105"/>
      <c r="E103" s="105"/>
      <c r="F103" s="105"/>
      <c r="G103" s="91"/>
      <c r="H103" s="91"/>
      <c r="I103" s="91"/>
      <c r="J103" s="91"/>
      <c r="K103" s="91"/>
      <c r="L103" s="91"/>
      <c r="M103" s="91"/>
      <c r="N103" s="91"/>
      <c r="O103" s="91"/>
      <c r="P103" s="91"/>
      <c r="Q103" s="91"/>
      <c r="R103" s="325"/>
      <c r="S103" s="320"/>
      <c r="T103" s="281"/>
      <c r="U103" s="281"/>
    </row>
    <row r="104" spans="1:27" ht="15">
      <c r="B104" s="160" t="s">
        <v>86</v>
      </c>
      <c r="C104" s="285" t="s">
        <v>10</v>
      </c>
      <c r="D104" s="105" t="s">
        <v>10</v>
      </c>
      <c r="E104" s="105" t="s">
        <v>10</v>
      </c>
      <c r="F104" s="105" t="s">
        <v>10</v>
      </c>
      <c r="G104" s="105" t="s">
        <v>10</v>
      </c>
      <c r="H104" s="160">
        <v>1241</v>
      </c>
      <c r="I104" s="160">
        <v>42260</v>
      </c>
      <c r="J104" s="194">
        <v>41878</v>
      </c>
      <c r="K104" s="171">
        <f>39432514/1000</f>
        <v>39432.514000000003</v>
      </c>
      <c r="L104" s="171">
        <f>36650240/1000</f>
        <v>36650.239999999998</v>
      </c>
      <c r="M104" s="283">
        <v>39552</v>
      </c>
      <c r="N104" s="283">
        <v>37147</v>
      </c>
      <c r="O104" s="283">
        <v>38720</v>
      </c>
      <c r="P104" s="283">
        <v>66410</v>
      </c>
      <c r="Q104" s="283">
        <v>77241</v>
      </c>
      <c r="R104" s="325">
        <f>(M104+N104+O104+P104+Q104)/5/8760</f>
        <v>5.9148401826484021</v>
      </c>
      <c r="S104" s="318">
        <f>(H104+I104+J104+K104+L104)/5/8760</f>
        <v>3.686341415525114</v>
      </c>
      <c r="T104" s="281">
        <v>0</v>
      </c>
      <c r="U104" s="281"/>
      <c r="V104" s="160">
        <v>9.6</v>
      </c>
      <c r="X104" s="328">
        <f t="shared" ref="X104" si="9">R104/V104</f>
        <v>0.61612918569254194</v>
      </c>
    </row>
    <row r="105" spans="1:27">
      <c r="B105" s="160" t="s">
        <v>390</v>
      </c>
      <c r="C105" s="285" t="s">
        <v>10</v>
      </c>
      <c r="D105" s="105" t="s">
        <v>10</v>
      </c>
      <c r="E105" s="105" t="s">
        <v>10</v>
      </c>
      <c r="F105" s="105" t="s">
        <v>10</v>
      </c>
      <c r="G105" s="105" t="s">
        <v>10</v>
      </c>
      <c r="H105" s="105" t="s">
        <v>10</v>
      </c>
      <c r="I105" s="105" t="s">
        <v>10</v>
      </c>
      <c r="J105" s="105" t="s">
        <v>10</v>
      </c>
      <c r="K105" s="105" t="s">
        <v>10</v>
      </c>
      <c r="L105" s="105" t="s">
        <v>10</v>
      </c>
      <c r="M105" s="105" t="s">
        <v>10</v>
      </c>
      <c r="N105" s="105" t="s">
        <v>10</v>
      </c>
      <c r="O105" s="105" t="s">
        <v>10</v>
      </c>
      <c r="P105" s="283">
        <v>10</v>
      </c>
      <c r="Q105" s="283">
        <v>8984</v>
      </c>
      <c r="R105" s="325">
        <f>(P105+Q105)/2/8760</f>
        <v>0.51335616438356169</v>
      </c>
      <c r="S105" s="318"/>
      <c r="T105" s="281"/>
      <c r="U105" s="281"/>
    </row>
    <row r="106" spans="1:27">
      <c r="B106" s="170"/>
      <c r="C106" s="285"/>
      <c r="D106" s="105"/>
      <c r="E106" s="105"/>
      <c r="F106" s="105"/>
      <c r="G106" s="91"/>
      <c r="H106" s="91"/>
      <c r="I106" s="91"/>
      <c r="J106" s="91"/>
      <c r="K106" s="91"/>
      <c r="L106" s="91"/>
      <c r="M106" s="91"/>
      <c r="N106" s="91"/>
      <c r="O106" s="91"/>
      <c r="P106" s="91"/>
      <c r="Q106" s="91"/>
      <c r="R106" s="325"/>
      <c r="S106" s="320"/>
      <c r="T106" s="281"/>
      <c r="U106" s="281"/>
    </row>
    <row r="107" spans="1:27">
      <c r="A107" s="164" t="s">
        <v>69</v>
      </c>
      <c r="C107" s="280"/>
      <c r="D107" s="96"/>
      <c r="E107" s="96"/>
      <c r="R107" s="325"/>
      <c r="S107" s="319"/>
      <c r="T107" s="281"/>
      <c r="U107" s="281"/>
      <c r="AA107" s="160"/>
    </row>
    <row r="108" spans="1:27">
      <c r="B108" s="160" t="s">
        <v>101</v>
      </c>
      <c r="C108" s="282">
        <v>31390.999</v>
      </c>
      <c r="D108" s="160">
        <v>24435</v>
      </c>
      <c r="E108" s="91">
        <v>27562</v>
      </c>
      <c r="F108" s="91">
        <v>28977</v>
      </c>
      <c r="G108" s="91">
        <v>32262</v>
      </c>
      <c r="H108" s="91">
        <v>34671</v>
      </c>
      <c r="I108" s="91">
        <v>33426</v>
      </c>
      <c r="J108" s="91">
        <v>30165</v>
      </c>
      <c r="K108" s="177">
        <v>31240</v>
      </c>
      <c r="L108" s="91">
        <v>26515</v>
      </c>
      <c r="M108" s="283">
        <v>29483</v>
      </c>
      <c r="N108" s="283">
        <v>21447</v>
      </c>
      <c r="O108" s="283">
        <v>26132</v>
      </c>
      <c r="P108" s="283">
        <v>27204</v>
      </c>
      <c r="Q108" s="283">
        <v>27032</v>
      </c>
      <c r="R108" s="325">
        <f>(M108+N108+O108+P108+Q108)/5/8760</f>
        <v>2.9976712328767121</v>
      </c>
      <c r="S108" s="318">
        <f>(H108+I108+J108+K108+L108)/5/8760</f>
        <v>3.5620319634703197</v>
      </c>
      <c r="T108" s="281">
        <v>3.3019862785388132</v>
      </c>
      <c r="U108" s="281"/>
      <c r="V108" s="160">
        <v>4.0999999999999996</v>
      </c>
      <c r="X108" s="328">
        <f t="shared" ref="X108" si="10">R108/V108</f>
        <v>0.73113932509188106</v>
      </c>
      <c r="AA108" s="160"/>
    </row>
    <row r="109" spans="1:27">
      <c r="C109" s="282"/>
      <c r="E109" s="91"/>
      <c r="F109" s="91"/>
      <c r="G109" s="91"/>
      <c r="H109" s="91"/>
      <c r="I109" s="91"/>
      <c r="J109" s="91"/>
      <c r="K109" s="177"/>
      <c r="L109" s="91"/>
      <c r="M109" s="283"/>
      <c r="N109" s="283"/>
      <c r="O109" s="283"/>
      <c r="P109" s="283"/>
      <c r="Q109" s="283"/>
      <c r="R109" s="325"/>
      <c r="S109" s="318"/>
      <c r="T109" s="281"/>
      <c r="U109" s="281"/>
      <c r="AA109" s="160"/>
    </row>
    <row r="110" spans="1:27">
      <c r="A110" s="164" t="s">
        <v>347</v>
      </c>
      <c r="C110" s="282"/>
      <c r="E110" s="91"/>
      <c r="F110" s="91"/>
      <c r="G110" s="91"/>
      <c r="H110" s="91"/>
      <c r="I110" s="91"/>
      <c r="J110" s="91"/>
      <c r="K110" s="177"/>
      <c r="L110" s="91"/>
      <c r="M110" s="283"/>
      <c r="N110" s="283"/>
      <c r="O110" s="283"/>
      <c r="P110" s="283"/>
      <c r="Q110" s="283"/>
      <c r="R110" s="325"/>
      <c r="S110" s="318"/>
      <c r="T110" s="281"/>
      <c r="U110" s="281"/>
      <c r="AA110" s="160"/>
    </row>
    <row r="111" spans="1:27">
      <c r="B111" s="160" t="s">
        <v>345</v>
      </c>
      <c r="C111" s="285" t="s">
        <v>10</v>
      </c>
      <c r="D111" s="105" t="s">
        <v>10</v>
      </c>
      <c r="E111" s="105" t="s">
        <v>10</v>
      </c>
      <c r="F111" s="105" t="s">
        <v>10</v>
      </c>
      <c r="G111" s="105" t="s">
        <v>10</v>
      </c>
      <c r="H111" s="105" t="s">
        <v>10</v>
      </c>
      <c r="I111" s="105" t="s">
        <v>10</v>
      </c>
      <c r="J111" s="105" t="s">
        <v>10</v>
      </c>
      <c r="K111" s="105" t="s">
        <v>10</v>
      </c>
      <c r="L111" s="105" t="s">
        <v>10</v>
      </c>
      <c r="M111" s="105" t="s">
        <v>10</v>
      </c>
      <c r="N111" s="105" t="s">
        <v>10</v>
      </c>
      <c r="O111" s="283">
        <v>70093</v>
      </c>
      <c r="P111" s="283">
        <v>257527</v>
      </c>
      <c r="Q111" s="283">
        <v>307316</v>
      </c>
      <c r="R111" s="325">
        <f t="shared" ref="R111" si="11">(O111+P111+Q111)/3/8760</f>
        <v>24.160426179604261</v>
      </c>
      <c r="S111" s="318"/>
      <c r="T111" s="281"/>
      <c r="U111" s="281"/>
      <c r="V111" s="160">
        <v>80</v>
      </c>
      <c r="X111" s="328">
        <f t="shared" ref="X111" si="12">R111/V111</f>
        <v>0.30200532724505325</v>
      </c>
      <c r="AA111" s="160"/>
    </row>
    <row r="112" spans="1:27">
      <c r="C112" s="280"/>
      <c r="D112" s="96"/>
      <c r="E112" s="96"/>
      <c r="R112" s="325" t="s">
        <v>12</v>
      </c>
      <c r="S112" s="319"/>
      <c r="T112" s="281"/>
      <c r="U112" s="281"/>
      <c r="AA112" s="160"/>
    </row>
    <row r="113" spans="1:27">
      <c r="A113" s="164" t="s">
        <v>112</v>
      </c>
      <c r="C113" s="282"/>
      <c r="R113" s="325"/>
      <c r="S113" s="319"/>
      <c r="T113" s="281"/>
      <c r="U113" s="281"/>
      <c r="AA113" s="160"/>
    </row>
    <row r="114" spans="1:27" ht="14.25">
      <c r="B114" s="160" t="s">
        <v>286</v>
      </c>
      <c r="C114" s="282">
        <v>1076089</v>
      </c>
      <c r="D114" s="160">
        <v>1088593</v>
      </c>
      <c r="E114" s="91">
        <v>1069901</v>
      </c>
      <c r="F114" s="91">
        <v>993385</v>
      </c>
      <c r="G114" s="91">
        <v>1033265</v>
      </c>
      <c r="H114" s="91">
        <v>1262600</v>
      </c>
      <c r="I114" s="91">
        <v>1128646</v>
      </c>
      <c r="J114" s="91">
        <v>1067271</v>
      </c>
      <c r="K114" s="91">
        <v>1159340</v>
      </c>
      <c r="L114" s="91">
        <v>1073292</v>
      </c>
      <c r="M114" s="283">
        <v>1068156</v>
      </c>
      <c r="N114" s="283">
        <v>754899</v>
      </c>
      <c r="O114" s="283">
        <v>975718</v>
      </c>
      <c r="P114" s="283">
        <v>836964</v>
      </c>
      <c r="Q114" s="283">
        <v>962819</v>
      </c>
      <c r="R114" s="325">
        <f>(M114+N114+O114+P114+Q114)/5/8760</f>
        <v>104.98986301369862</v>
      </c>
      <c r="S114" s="318">
        <f>(H114+I114+J114+K114+L114)/5/8760</f>
        <v>129.93490867579908</v>
      </c>
      <c r="T114" s="281">
        <v>120.11947488584475</v>
      </c>
      <c r="U114" s="281"/>
      <c r="V114" s="160">
        <v>208</v>
      </c>
      <c r="X114" s="328">
        <f t="shared" ref="X114" si="13">R114/V114</f>
        <v>0.50475895679662797</v>
      </c>
      <c r="AA114" s="160"/>
    </row>
    <row r="115" spans="1:27">
      <c r="C115" s="282"/>
      <c r="E115" s="91"/>
      <c r="F115" s="91"/>
      <c r="G115" s="91"/>
      <c r="H115" s="91"/>
      <c r="I115" s="91"/>
      <c r="J115" s="91"/>
      <c r="K115" s="91"/>
      <c r="L115" s="91"/>
      <c r="M115" s="283"/>
      <c r="N115" s="283"/>
      <c r="O115" s="283"/>
      <c r="P115" s="283"/>
      <c r="Q115" s="283"/>
      <c r="R115" s="325"/>
      <c r="S115" s="318"/>
      <c r="T115" s="281"/>
      <c r="U115" s="281"/>
      <c r="AA115" s="160"/>
    </row>
    <row r="116" spans="1:27">
      <c r="A116" s="164" t="s">
        <v>323</v>
      </c>
      <c r="C116" s="282"/>
      <c r="E116" s="91"/>
      <c r="F116" s="91"/>
      <c r="G116" s="91"/>
      <c r="H116" s="91"/>
      <c r="I116" s="91"/>
      <c r="J116" s="91"/>
      <c r="K116" s="91"/>
      <c r="L116" s="91"/>
      <c r="M116" s="283"/>
      <c r="N116" s="283"/>
      <c r="O116" s="283"/>
      <c r="P116" s="283"/>
      <c r="Q116" s="283"/>
      <c r="R116" s="325"/>
      <c r="S116" s="318"/>
      <c r="T116" s="281"/>
      <c r="U116" s="281"/>
      <c r="AA116" s="160"/>
    </row>
    <row r="117" spans="1:27">
      <c r="B117" s="160" t="s">
        <v>382</v>
      </c>
      <c r="C117" s="285" t="s">
        <v>10</v>
      </c>
      <c r="D117" s="105" t="s">
        <v>10</v>
      </c>
      <c r="E117" s="105" t="s">
        <v>10</v>
      </c>
      <c r="F117" s="105" t="s">
        <v>10</v>
      </c>
      <c r="G117" s="105" t="s">
        <v>10</v>
      </c>
      <c r="H117" s="105" t="s">
        <v>10</v>
      </c>
      <c r="I117" s="105" t="s">
        <v>10</v>
      </c>
      <c r="J117" s="105" t="s">
        <v>10</v>
      </c>
      <c r="K117" s="105" t="s">
        <v>10</v>
      </c>
      <c r="L117" s="105" t="s">
        <v>10</v>
      </c>
      <c r="M117" s="105" t="s">
        <v>10</v>
      </c>
      <c r="N117" s="105" t="s">
        <v>10</v>
      </c>
      <c r="O117" s="105" t="s">
        <v>10</v>
      </c>
      <c r="P117" s="283">
        <v>143</v>
      </c>
      <c r="Q117" s="283">
        <v>11622</v>
      </c>
      <c r="R117" s="325">
        <f>(P117+Q117)/2/8760</f>
        <v>0.67151826484018262</v>
      </c>
      <c r="S117" s="318"/>
      <c r="T117" s="281"/>
      <c r="U117" s="281"/>
      <c r="V117" s="160">
        <v>2.7</v>
      </c>
      <c r="X117" s="328">
        <f t="shared" ref="X117" si="14">R117/V117</f>
        <v>0.24871046845932687</v>
      </c>
      <c r="AA117" s="160"/>
    </row>
    <row r="118" spans="1:27">
      <c r="C118" s="280"/>
      <c r="D118" s="96"/>
      <c r="E118" s="96"/>
      <c r="R118" s="325"/>
      <c r="S118" s="319"/>
      <c r="T118" s="281"/>
      <c r="U118" s="281"/>
      <c r="AA118" s="160"/>
    </row>
    <row r="119" spans="1:27">
      <c r="A119" s="164" t="s">
        <v>260</v>
      </c>
      <c r="C119" s="282"/>
      <c r="R119" s="325"/>
      <c r="S119" s="319"/>
      <c r="T119" s="281"/>
      <c r="U119" s="281"/>
      <c r="AA119" s="160"/>
    </row>
    <row r="120" spans="1:27" ht="14.25">
      <c r="B120" s="160" t="s">
        <v>354</v>
      </c>
      <c r="C120" s="282">
        <v>14764749</v>
      </c>
      <c r="D120" s="160">
        <v>15840087</v>
      </c>
      <c r="E120" s="91">
        <v>16086749.997000001</v>
      </c>
      <c r="F120" s="91">
        <v>13154978</v>
      </c>
      <c r="G120" s="91">
        <v>16211861</v>
      </c>
      <c r="H120" s="91">
        <v>13025219</v>
      </c>
      <c r="I120" s="91">
        <v>12239405.183</v>
      </c>
      <c r="J120" s="91">
        <v>12727096</v>
      </c>
      <c r="K120" s="91">
        <v>13715503</v>
      </c>
      <c r="L120" s="91">
        <v>14844275</v>
      </c>
      <c r="M120" s="91">
        <v>13358656</v>
      </c>
      <c r="N120" s="91">
        <v>13337994</v>
      </c>
      <c r="O120" s="91">
        <v>12656682</v>
      </c>
      <c r="P120" s="91">
        <v>13407682</v>
      </c>
      <c r="Q120" s="91">
        <v>7935170</v>
      </c>
      <c r="R120" s="325">
        <f>(M120+N120+O120+P120+Q120)/5/8760</f>
        <v>1385.7576255707763</v>
      </c>
      <c r="S120" s="318">
        <f>(H120+I120+J120+K120+L120)/5/8760</f>
        <v>1519.440597785388</v>
      </c>
      <c r="T120" s="281">
        <v>1736.4937213926942</v>
      </c>
      <c r="U120" s="281"/>
      <c r="V120" s="160">
        <v>1480</v>
      </c>
      <c r="X120" s="328">
        <f>R120/((2098+2098+2098+2098+1480)/5)</f>
        <v>0.70186265476639798</v>
      </c>
      <c r="AA120" s="160"/>
    </row>
    <row r="121" spans="1:27" ht="14.25">
      <c r="B121" s="160" t="s">
        <v>355</v>
      </c>
      <c r="C121" s="282">
        <v>1204206</v>
      </c>
      <c r="D121" s="160">
        <v>1186136</v>
      </c>
      <c r="E121" s="91">
        <v>1024555</v>
      </c>
      <c r="F121" s="91">
        <v>1075253</v>
      </c>
      <c r="G121" s="91">
        <v>961177.00000000012</v>
      </c>
      <c r="H121" s="91">
        <v>831047</v>
      </c>
      <c r="I121" s="91">
        <v>717844</v>
      </c>
      <c r="J121" s="91">
        <v>907870</v>
      </c>
      <c r="K121" s="91">
        <v>579688</v>
      </c>
      <c r="L121" s="91">
        <v>152834</v>
      </c>
      <c r="M121" s="105" t="s">
        <v>10</v>
      </c>
      <c r="N121" s="105" t="s">
        <v>10</v>
      </c>
      <c r="O121" s="105" t="s">
        <v>10</v>
      </c>
      <c r="P121" s="105" t="s">
        <v>10</v>
      </c>
      <c r="Q121" s="105" t="s">
        <v>10</v>
      </c>
      <c r="R121" s="325">
        <v>0</v>
      </c>
      <c r="S121" s="318">
        <f>(H121+I121+J121+K121+L121)/5/8760</f>
        <v>72.814680365296795</v>
      </c>
      <c r="T121" s="281">
        <v>124.45952054794519</v>
      </c>
      <c r="U121" s="281"/>
      <c r="V121" s="175" t="s">
        <v>305</v>
      </c>
      <c r="X121" s="404" t="s">
        <v>453</v>
      </c>
      <c r="Z121" s="160"/>
      <c r="AA121" s="160"/>
    </row>
    <row r="122" spans="1:27">
      <c r="C122" s="282"/>
      <c r="R122" s="325" t="s">
        <v>12</v>
      </c>
      <c r="S122" s="319"/>
      <c r="T122" s="281"/>
      <c r="U122" s="281"/>
      <c r="Z122" s="160"/>
      <c r="AA122" s="160"/>
    </row>
    <row r="123" spans="1:27">
      <c r="A123" s="164" t="s">
        <v>70</v>
      </c>
      <c r="C123" s="282"/>
      <c r="R123" s="325"/>
      <c r="S123" s="319"/>
      <c r="T123" s="281"/>
      <c r="U123" s="281"/>
      <c r="Y123" s="160"/>
      <c r="Z123" s="160"/>
      <c r="AA123" s="160"/>
    </row>
    <row r="124" spans="1:27">
      <c r="B124" s="160" t="s">
        <v>349</v>
      </c>
      <c r="C124" s="282">
        <v>42985.998</v>
      </c>
      <c r="D124" s="160">
        <v>38901</v>
      </c>
      <c r="E124" s="91">
        <v>43402</v>
      </c>
      <c r="F124" s="91">
        <v>50830</v>
      </c>
      <c r="G124" s="91">
        <v>41868</v>
      </c>
      <c r="H124" s="91">
        <v>58260</v>
      </c>
      <c r="I124" s="91">
        <v>52467</v>
      </c>
      <c r="J124" s="91">
        <v>51995</v>
      </c>
      <c r="K124" s="91">
        <v>2025</v>
      </c>
      <c r="L124" s="91">
        <v>54847</v>
      </c>
      <c r="M124" s="283">
        <v>52297</v>
      </c>
      <c r="N124" s="283">
        <v>51090</v>
      </c>
      <c r="O124" s="283">
        <v>53530</v>
      </c>
      <c r="P124" s="283">
        <v>55765</v>
      </c>
      <c r="Q124" s="283">
        <v>54546</v>
      </c>
      <c r="R124" s="325">
        <f>(M124+N124+O124+P124+Q124)/5/8760</f>
        <v>6.1010958904109591</v>
      </c>
      <c r="S124" s="318">
        <f>(H124+I124+J124+K124+L124)/5/8760</f>
        <v>5.013561643835617</v>
      </c>
      <c r="T124" s="281">
        <v>4.976872100456621</v>
      </c>
      <c r="U124" s="281"/>
      <c r="V124" s="160">
        <v>7.5</v>
      </c>
      <c r="X124" s="328">
        <f t="shared" ref="X124" si="15">R124/V124</f>
        <v>0.81347945205479455</v>
      </c>
      <c r="Z124" s="160"/>
      <c r="AA124" s="160"/>
    </row>
    <row r="125" spans="1:27">
      <c r="C125" s="282"/>
      <c r="E125" s="91"/>
      <c r="F125" s="91"/>
      <c r="G125" s="91"/>
      <c r="H125" s="91"/>
      <c r="I125" s="91"/>
      <c r="J125" s="91"/>
      <c r="K125" s="91"/>
      <c r="L125" s="91"/>
      <c r="M125" s="91"/>
      <c r="N125" s="91"/>
      <c r="O125" s="91"/>
      <c r="P125" s="91"/>
      <c r="Q125" s="91"/>
      <c r="R125" s="325"/>
      <c r="S125" s="319"/>
      <c r="T125" s="281"/>
      <c r="U125" s="281"/>
      <c r="X125" s="160"/>
      <c r="Z125" s="160"/>
      <c r="AA125" s="160"/>
    </row>
    <row r="126" spans="1:27">
      <c r="A126" s="164" t="s">
        <v>113</v>
      </c>
      <c r="C126" s="282"/>
      <c r="E126" s="91"/>
      <c r="F126" s="91"/>
      <c r="G126" s="91"/>
      <c r="H126" s="91"/>
      <c r="I126" s="91"/>
      <c r="J126" s="91"/>
      <c r="K126" s="91"/>
      <c r="L126" s="91"/>
      <c r="M126" s="91"/>
      <c r="N126" s="91"/>
      <c r="O126" s="91"/>
      <c r="P126" s="91"/>
      <c r="Q126" s="91"/>
      <c r="R126" s="325"/>
      <c r="S126" s="319"/>
      <c r="T126" s="281"/>
      <c r="U126" s="281"/>
      <c r="X126" s="160"/>
      <c r="Z126" s="160"/>
      <c r="AA126" s="160"/>
    </row>
    <row r="127" spans="1:27">
      <c r="B127" s="160" t="s">
        <v>391</v>
      </c>
      <c r="C127" s="285" t="s">
        <v>10</v>
      </c>
      <c r="D127" s="105" t="s">
        <v>10</v>
      </c>
      <c r="E127" s="105" t="s">
        <v>10</v>
      </c>
      <c r="F127" s="105" t="s">
        <v>10</v>
      </c>
      <c r="G127" s="105" t="s">
        <v>10</v>
      </c>
      <c r="H127" s="91">
        <v>22319</v>
      </c>
      <c r="I127" s="91">
        <v>33019</v>
      </c>
      <c r="J127" s="91">
        <v>29080</v>
      </c>
      <c r="K127" s="91">
        <v>28354</v>
      </c>
      <c r="L127" s="91">
        <v>25123</v>
      </c>
      <c r="M127" s="283">
        <v>24804</v>
      </c>
      <c r="N127" s="283">
        <v>29302</v>
      </c>
      <c r="O127" s="283">
        <v>31807</v>
      </c>
      <c r="P127" s="283">
        <v>25824</v>
      </c>
      <c r="Q127" s="283">
        <v>31073</v>
      </c>
      <c r="R127" s="325">
        <f>(M127+N127+O127+P127+Q127)/5/8760</f>
        <v>3.2605022831050228</v>
      </c>
      <c r="S127" s="318">
        <f>(H127+I127+J127+K127+L127)/5/8760</f>
        <v>3.1482876712328767</v>
      </c>
      <c r="T127" s="284" t="s">
        <v>10</v>
      </c>
      <c r="U127" s="284"/>
      <c r="V127" s="160">
        <v>13</v>
      </c>
      <c r="X127" s="328">
        <f t="shared" ref="X127" si="16">R127/V127</f>
        <v>0.25080786793115561</v>
      </c>
      <c r="Z127" s="160"/>
      <c r="AA127" s="160"/>
    </row>
    <row r="128" spans="1:27">
      <c r="C128" s="285"/>
      <c r="D128" s="105"/>
      <c r="E128" s="105"/>
      <c r="F128" s="105"/>
      <c r="G128" s="105"/>
      <c r="H128" s="91"/>
      <c r="I128" s="91"/>
      <c r="J128" s="91"/>
      <c r="K128" s="91"/>
      <c r="L128" s="91"/>
      <c r="M128" s="283"/>
      <c r="N128" s="283"/>
      <c r="O128" s="283"/>
      <c r="P128" s="283"/>
      <c r="Q128" s="283"/>
      <c r="R128" s="325"/>
      <c r="S128" s="318"/>
      <c r="T128" s="284"/>
      <c r="U128" s="284"/>
      <c r="X128" s="160"/>
      <c r="Z128" s="160"/>
      <c r="AA128" s="160"/>
    </row>
    <row r="129" spans="1:27">
      <c r="A129" s="164" t="s">
        <v>380</v>
      </c>
      <c r="C129" s="285"/>
      <c r="D129" s="105"/>
      <c r="E129" s="105"/>
      <c r="F129" s="105"/>
      <c r="G129" s="105"/>
      <c r="H129" s="91"/>
      <c r="I129" s="91"/>
      <c r="J129" s="91"/>
      <c r="K129" s="91"/>
      <c r="L129" s="91"/>
      <c r="M129" s="283"/>
      <c r="N129" s="283"/>
      <c r="O129" s="283"/>
      <c r="P129" s="283"/>
      <c r="Q129" s="283"/>
      <c r="R129" s="325"/>
      <c r="S129" s="318"/>
      <c r="T129" s="284"/>
      <c r="U129" s="284"/>
      <c r="X129" s="160"/>
      <c r="Z129" s="160"/>
      <c r="AA129" s="160"/>
    </row>
    <row r="130" spans="1:27">
      <c r="B130" s="160" t="s">
        <v>381</v>
      </c>
      <c r="C130" s="285" t="s">
        <v>10</v>
      </c>
      <c r="D130" s="105" t="s">
        <v>10</v>
      </c>
      <c r="E130" s="105" t="s">
        <v>10</v>
      </c>
      <c r="F130" s="105" t="s">
        <v>10</v>
      </c>
      <c r="G130" s="105" t="s">
        <v>10</v>
      </c>
      <c r="H130" s="105" t="s">
        <v>10</v>
      </c>
      <c r="I130" s="105" t="s">
        <v>10</v>
      </c>
      <c r="J130" s="105" t="s">
        <v>10</v>
      </c>
      <c r="K130" s="105" t="s">
        <v>10</v>
      </c>
      <c r="L130" s="105" t="s">
        <v>10</v>
      </c>
      <c r="M130" s="105" t="s">
        <v>10</v>
      </c>
      <c r="N130" s="105" t="s">
        <v>10</v>
      </c>
      <c r="O130" s="105" t="s">
        <v>10</v>
      </c>
      <c r="P130" s="283">
        <v>1062</v>
      </c>
      <c r="Q130" s="283">
        <v>5166</v>
      </c>
      <c r="R130" s="325">
        <f>(P130+Q130)/2/8760</f>
        <v>0.35547945205479453</v>
      </c>
      <c r="S130" s="318"/>
      <c r="T130" s="284"/>
      <c r="U130" s="284"/>
      <c r="V130" s="160">
        <v>1.6</v>
      </c>
      <c r="X130" s="328">
        <f t="shared" ref="X130" si="17">R130/V130</f>
        <v>0.22217465753424656</v>
      </c>
      <c r="Z130" s="160"/>
      <c r="AA130" s="160"/>
    </row>
    <row r="131" spans="1:27">
      <c r="C131" s="282"/>
      <c r="R131" s="325"/>
      <c r="S131" s="319"/>
      <c r="T131" s="281"/>
      <c r="U131" s="281"/>
      <c r="Z131" s="160"/>
      <c r="AA131" s="160"/>
    </row>
    <row r="132" spans="1:27">
      <c r="A132" s="179" t="s">
        <v>114</v>
      </c>
      <c r="C132" s="282"/>
      <c r="R132" s="325"/>
      <c r="S132" s="319"/>
      <c r="T132" s="281"/>
      <c r="U132" s="281"/>
      <c r="W132" s="160"/>
      <c r="Z132" s="160"/>
      <c r="AA132" s="160"/>
    </row>
    <row r="133" spans="1:27" ht="14.25">
      <c r="B133" s="96" t="s">
        <v>356</v>
      </c>
      <c r="C133" s="282">
        <v>23528</v>
      </c>
      <c r="D133" s="160">
        <v>24481.002</v>
      </c>
      <c r="E133" s="91">
        <v>27311</v>
      </c>
      <c r="F133" s="91">
        <v>23094.720000000001</v>
      </c>
      <c r="G133" s="91">
        <v>21055.32</v>
      </c>
      <c r="H133" s="91">
        <v>24550</v>
      </c>
      <c r="I133" s="91">
        <v>22847</v>
      </c>
      <c r="J133" s="91">
        <v>24620</v>
      </c>
      <c r="K133" s="91">
        <v>24521</v>
      </c>
      <c r="L133" s="91">
        <v>20016</v>
      </c>
      <c r="M133" s="283">
        <v>22270</v>
      </c>
      <c r="N133" s="283">
        <v>11478</v>
      </c>
      <c r="O133" s="283">
        <v>22191</v>
      </c>
      <c r="P133" s="283">
        <v>23150</v>
      </c>
      <c r="Q133" s="283">
        <v>23877</v>
      </c>
      <c r="R133" s="325">
        <f>(M133+N133+O133+P133+Q133)/5/8760</f>
        <v>2.3508219178082195</v>
      </c>
      <c r="S133" s="318">
        <f>(H133+I133+J133+K133+L133)/5/8760</f>
        <v>2.6610502283105024</v>
      </c>
      <c r="T133" s="281">
        <v>2.7276265296803657</v>
      </c>
      <c r="U133" s="281"/>
      <c r="V133" s="160">
        <v>9</v>
      </c>
      <c r="W133" s="160"/>
      <c r="X133" s="328">
        <f t="shared" ref="X133" si="18">R133/V133</f>
        <v>0.26120243531202436</v>
      </c>
      <c r="Z133" s="160"/>
      <c r="AA133" s="160"/>
    </row>
    <row r="134" spans="1:27">
      <c r="C134" s="282"/>
      <c r="R134" s="325"/>
      <c r="S134" s="319"/>
      <c r="T134" s="281"/>
      <c r="U134" s="281"/>
      <c r="W134" s="160"/>
      <c r="Z134" s="160"/>
      <c r="AA134" s="160"/>
    </row>
    <row r="135" spans="1:27">
      <c r="A135" s="164" t="s">
        <v>11</v>
      </c>
      <c r="C135" s="282"/>
      <c r="R135" s="325"/>
      <c r="S135" s="319"/>
      <c r="T135" s="281"/>
      <c r="U135" s="281"/>
      <c r="W135" s="160"/>
      <c r="Z135" s="160"/>
      <c r="AA135" s="160"/>
    </row>
    <row r="136" spans="1:27">
      <c r="B136" s="160" t="s">
        <v>115</v>
      </c>
      <c r="C136" s="282">
        <v>329710</v>
      </c>
      <c r="D136" s="160">
        <v>285725</v>
      </c>
      <c r="E136" s="91">
        <v>332402</v>
      </c>
      <c r="F136" s="91">
        <v>388180</v>
      </c>
      <c r="G136" s="91">
        <v>368871</v>
      </c>
      <c r="H136" s="91">
        <v>418733</v>
      </c>
      <c r="I136" s="91">
        <v>323718</v>
      </c>
      <c r="J136" s="91">
        <v>264915</v>
      </c>
      <c r="K136" s="91">
        <v>363024</v>
      </c>
      <c r="L136" s="91">
        <v>303339</v>
      </c>
      <c r="M136" s="283">
        <v>310096</v>
      </c>
      <c r="N136" s="283">
        <v>347272</v>
      </c>
      <c r="O136" s="283">
        <v>369392</v>
      </c>
      <c r="P136" s="283">
        <v>368878</v>
      </c>
      <c r="Q136" s="283">
        <v>342849</v>
      </c>
      <c r="R136" s="325">
        <f t="shared" ref="R136:R138" si="19">(M136+N136+O136+P136+Q136)/5/8760</f>
        <v>39.691484018264845</v>
      </c>
      <c r="S136" s="318">
        <f>(H136+I136+J136+K136+L136)/5/8760</f>
        <v>38.212990867579904</v>
      </c>
      <c r="T136" s="281">
        <v>38.924383561643836</v>
      </c>
      <c r="U136" s="281"/>
      <c r="V136" s="160">
        <v>49.8</v>
      </c>
      <c r="W136" s="160"/>
      <c r="X136" s="328">
        <f t="shared" ref="X136:X138" si="20">R136/V136</f>
        <v>0.79701775137078001</v>
      </c>
      <c r="Z136" s="160"/>
      <c r="AA136" s="160"/>
    </row>
    <row r="137" spans="1:27">
      <c r="B137" s="160" t="s">
        <v>116</v>
      </c>
      <c r="C137" s="282">
        <v>704920</v>
      </c>
      <c r="D137" s="160">
        <v>609731</v>
      </c>
      <c r="E137" s="91">
        <v>573386</v>
      </c>
      <c r="F137" s="91">
        <v>584252</v>
      </c>
      <c r="G137" s="91">
        <v>584252</v>
      </c>
      <c r="H137" s="91">
        <v>1224036</v>
      </c>
      <c r="I137" s="91">
        <v>1128780</v>
      </c>
      <c r="J137" s="91">
        <v>570460</v>
      </c>
      <c r="K137" s="91">
        <v>732827</v>
      </c>
      <c r="L137" s="91">
        <v>753359</v>
      </c>
      <c r="M137" s="283">
        <v>764592</v>
      </c>
      <c r="N137" s="283">
        <v>805283</v>
      </c>
      <c r="O137" s="283">
        <v>1239865</v>
      </c>
      <c r="P137" s="283">
        <v>1205315</v>
      </c>
      <c r="Q137" s="283">
        <v>1105657</v>
      </c>
      <c r="R137" s="325">
        <f t="shared" si="19"/>
        <v>116.91123287671233</v>
      </c>
      <c r="S137" s="318">
        <f>(H137+I137+J137+K137+L137)/5/8760</f>
        <v>100.67264840182649</v>
      </c>
      <c r="T137" s="281">
        <v>69.784041095890402</v>
      </c>
      <c r="U137" s="281"/>
      <c r="V137" s="160">
        <v>185.3</v>
      </c>
      <c r="W137" s="160"/>
      <c r="X137" s="328">
        <f t="shared" si="20"/>
        <v>0.6309294812558679</v>
      </c>
      <c r="Z137" s="160"/>
      <c r="AA137" s="160"/>
    </row>
    <row r="138" spans="1:27">
      <c r="B138" s="160" t="s">
        <v>117</v>
      </c>
      <c r="C138" s="282">
        <v>475182</v>
      </c>
      <c r="D138" s="160">
        <v>380434</v>
      </c>
      <c r="E138" s="91">
        <v>769281</v>
      </c>
      <c r="F138" s="91">
        <v>898516</v>
      </c>
      <c r="G138" s="91">
        <v>830746</v>
      </c>
      <c r="H138" s="91">
        <v>1123986</v>
      </c>
      <c r="I138" s="91">
        <v>527731</v>
      </c>
      <c r="J138" s="91">
        <v>471034</v>
      </c>
      <c r="K138" s="91">
        <v>1095850</v>
      </c>
      <c r="L138" s="91">
        <v>744118</v>
      </c>
      <c r="M138" s="283">
        <v>690297</v>
      </c>
      <c r="N138" s="283">
        <v>1124349</v>
      </c>
      <c r="O138" s="283">
        <v>1059019</v>
      </c>
      <c r="P138" s="283">
        <v>913986</v>
      </c>
      <c r="Q138" s="283">
        <v>780391</v>
      </c>
      <c r="R138" s="325">
        <f t="shared" si="19"/>
        <v>104.29319634703197</v>
      </c>
      <c r="S138" s="318">
        <f>(H138+I138+J138+K138+L138)/5/8760</f>
        <v>90.473036529680371</v>
      </c>
      <c r="T138" s="281">
        <v>76.578972602739725</v>
      </c>
      <c r="U138" s="281"/>
      <c r="V138" s="160">
        <v>250</v>
      </c>
      <c r="W138" s="160"/>
      <c r="X138" s="328">
        <f t="shared" si="20"/>
        <v>0.41717278538812785</v>
      </c>
      <c r="Z138" s="160"/>
      <c r="AA138" s="160"/>
    </row>
    <row r="139" spans="1:27">
      <c r="C139" s="282"/>
      <c r="R139" s="325"/>
      <c r="S139" s="319"/>
      <c r="T139" s="281"/>
      <c r="U139" s="281"/>
      <c r="W139" s="160"/>
      <c r="Z139" s="160"/>
      <c r="AA139" s="160"/>
    </row>
    <row r="140" spans="1:27">
      <c r="A140" s="164" t="s">
        <v>74</v>
      </c>
      <c r="C140" s="280"/>
      <c r="D140" s="96"/>
      <c r="R140" s="325"/>
      <c r="S140" s="319"/>
      <c r="T140" s="281"/>
      <c r="U140" s="281"/>
      <c r="W140" s="160"/>
      <c r="Z140" s="160"/>
      <c r="AA140" s="160"/>
    </row>
    <row r="141" spans="1:27">
      <c r="A141" s="180"/>
      <c r="B141" s="178" t="s">
        <v>118</v>
      </c>
      <c r="C141" s="181">
        <v>424898.24099999998</v>
      </c>
      <c r="D141" s="182">
        <v>428640.12800000003</v>
      </c>
      <c r="E141" s="182">
        <v>405714.55200000003</v>
      </c>
      <c r="F141" s="182">
        <v>449481.85200000001</v>
      </c>
      <c r="G141" s="182">
        <v>403000.45</v>
      </c>
      <c r="H141" s="182">
        <v>444292</v>
      </c>
      <c r="I141" s="182">
        <v>454126.61300000001</v>
      </c>
      <c r="J141" s="195">
        <v>448669</v>
      </c>
      <c r="K141" s="195">
        <v>404693</v>
      </c>
      <c r="L141" s="195">
        <v>500087</v>
      </c>
      <c r="M141" s="288">
        <v>452015.06199999998</v>
      </c>
      <c r="N141" s="288">
        <v>459443</v>
      </c>
      <c r="O141" s="288">
        <v>442910</v>
      </c>
      <c r="P141" s="288">
        <v>459719</v>
      </c>
      <c r="Q141" s="368">
        <v>459339</v>
      </c>
      <c r="R141" s="325">
        <f>(M141+N141+O141+P141+Q141)/5/8760</f>
        <v>51.904704611872141</v>
      </c>
      <c r="S141" s="318">
        <f>(H141+I141+J141+K141+L141)/5/8760</f>
        <v>51.412502579908669</v>
      </c>
      <c r="T141" s="281">
        <v>48.21313294520548</v>
      </c>
      <c r="U141" s="340"/>
      <c r="V141" s="182">
        <v>65</v>
      </c>
      <c r="W141" s="160"/>
      <c r="X141" s="328">
        <f t="shared" ref="X141" si="21">R141/V141</f>
        <v>0.7985339171057253</v>
      </c>
      <c r="Z141" s="160"/>
      <c r="AA141" s="160"/>
    </row>
    <row r="142" spans="1:27" ht="14.25">
      <c r="A142" s="183" t="s">
        <v>119</v>
      </c>
      <c r="B142" s="165"/>
      <c r="C142" s="282">
        <v>28215057.451999996</v>
      </c>
      <c r="D142" s="160">
        <v>28969903.249999996</v>
      </c>
      <c r="E142" s="160">
        <v>29367862.252630003</v>
      </c>
      <c r="F142" s="160">
        <v>26550700.219999999</v>
      </c>
      <c r="G142" s="160">
        <v>29501312.66</v>
      </c>
      <c r="H142" s="160">
        <v>29883251</v>
      </c>
      <c r="I142" s="160">
        <v>27564825.466000002</v>
      </c>
      <c r="J142" s="160">
        <f t="shared" ref="J142:Q142" si="22">SUM(J10:J141)</f>
        <v>27427547.460000001</v>
      </c>
      <c r="K142" s="160">
        <f t="shared" si="22"/>
        <v>30127445.252999999</v>
      </c>
      <c r="L142" s="160">
        <f t="shared" si="22"/>
        <v>29069100.713</v>
      </c>
      <c r="M142" s="160">
        <f t="shared" si="22"/>
        <v>27545759.767999999</v>
      </c>
      <c r="N142" s="160">
        <f t="shared" si="22"/>
        <v>27950063</v>
      </c>
      <c r="O142" s="160">
        <f t="shared" si="22"/>
        <v>27992875</v>
      </c>
      <c r="P142" s="160">
        <f t="shared" si="22"/>
        <v>27538900</v>
      </c>
      <c r="Q142" s="160">
        <f t="shared" si="22"/>
        <v>22928799</v>
      </c>
      <c r="R142" s="289">
        <f>SUM(R10:R141)</f>
        <v>3075.8321503348543</v>
      </c>
      <c r="S142" s="289">
        <f>SUM(S10:S141)</f>
        <v>3306.6652735464231</v>
      </c>
      <c r="T142" s="184">
        <v>3278.151815417732</v>
      </c>
      <c r="U142" s="281"/>
      <c r="V142" s="164">
        <f>'Table E1'!F93</f>
        <v>5954.6999999999989</v>
      </c>
      <c r="W142" s="336"/>
      <c r="X142" s="348">
        <f>R142/V142</f>
        <v>0.51653855783412339</v>
      </c>
    </row>
    <row r="143" spans="1:27">
      <c r="A143" s="160"/>
      <c r="C143" s="96"/>
      <c r="D143" s="96"/>
      <c r="E143" s="96"/>
      <c r="F143" s="96"/>
      <c r="G143" s="96"/>
      <c r="H143" s="96"/>
      <c r="I143" s="96"/>
      <c r="J143" s="96"/>
      <c r="K143" s="96"/>
      <c r="L143" s="96"/>
      <c r="M143" s="96"/>
      <c r="N143" s="96"/>
      <c r="O143" s="96"/>
      <c r="P143" s="96"/>
      <c r="Q143" s="96"/>
      <c r="R143" s="96"/>
      <c r="S143" s="96"/>
      <c r="W143" s="160"/>
    </row>
    <row r="144" spans="1:27">
      <c r="A144" s="160"/>
      <c r="C144" s="96"/>
      <c r="D144" s="96"/>
      <c r="E144" s="96"/>
      <c r="F144" s="96"/>
      <c r="G144" s="96"/>
      <c r="H144" s="96"/>
      <c r="I144" s="96"/>
      <c r="J144" s="96"/>
      <c r="K144" s="96"/>
      <c r="L144" s="96"/>
      <c r="M144" s="96"/>
      <c r="N144" s="96"/>
      <c r="O144" s="96"/>
      <c r="P144" s="96" t="s">
        <v>12</v>
      </c>
      <c r="Q144" s="96"/>
      <c r="R144" s="96"/>
      <c r="S144" s="96"/>
      <c r="W144" s="160"/>
    </row>
    <row r="145" spans="1:27">
      <c r="A145" s="160"/>
      <c r="B145" s="92" t="s">
        <v>222</v>
      </c>
      <c r="C145" s="96"/>
      <c r="D145" s="96"/>
      <c r="E145" s="96"/>
      <c r="F145" s="96"/>
      <c r="G145" s="96"/>
      <c r="H145" s="96"/>
      <c r="I145" s="96"/>
      <c r="J145" s="96"/>
      <c r="K145" s="96"/>
      <c r="L145" s="96"/>
      <c r="M145" s="96"/>
      <c r="N145" s="96"/>
      <c r="O145" s="96"/>
      <c r="P145" s="96"/>
      <c r="Q145" s="96"/>
      <c r="R145" s="96"/>
      <c r="S145" s="96"/>
      <c r="W145" s="160"/>
      <c r="AA145" s="335"/>
    </row>
    <row r="146" spans="1:27">
      <c r="A146" s="160"/>
      <c r="B146" s="92" t="s">
        <v>348</v>
      </c>
      <c r="C146" s="96"/>
      <c r="D146" s="96"/>
      <c r="E146" s="96"/>
      <c r="F146" s="96"/>
      <c r="G146" s="96"/>
      <c r="H146" s="96"/>
      <c r="I146" s="96"/>
      <c r="J146" s="96"/>
      <c r="K146" s="96"/>
      <c r="L146" s="96"/>
      <c r="M146" s="96"/>
      <c r="N146" s="96"/>
      <c r="O146" s="96"/>
      <c r="P146" s="96"/>
      <c r="Q146" s="96"/>
      <c r="R146" s="96"/>
      <c r="S146" s="96"/>
      <c r="W146" s="160"/>
    </row>
    <row r="147" spans="1:27">
      <c r="A147" s="160"/>
      <c r="B147" s="422" t="s">
        <v>464</v>
      </c>
      <c r="C147" s="422"/>
      <c r="D147" s="422"/>
      <c r="E147" s="422"/>
      <c r="F147" s="422"/>
      <c r="G147" s="422"/>
      <c r="H147" s="422"/>
      <c r="I147" s="422"/>
      <c r="J147" s="422"/>
      <c r="K147" s="422"/>
      <c r="L147" s="422"/>
      <c r="M147" s="422"/>
      <c r="N147" s="422"/>
      <c r="O147" s="422"/>
      <c r="P147" s="422"/>
      <c r="Q147" s="422"/>
      <c r="R147" s="422"/>
      <c r="S147" s="422"/>
      <c r="T147" s="422"/>
      <c r="U147" s="277"/>
      <c r="W147" s="160"/>
      <c r="X147" s="160"/>
      <c r="Y147" s="160"/>
      <c r="Z147" s="160"/>
      <c r="AA147" s="160"/>
    </row>
    <row r="148" spans="1:27" ht="13.9" customHeight="1">
      <c r="A148" s="160"/>
      <c r="B148" s="422"/>
      <c r="C148" s="422"/>
      <c r="D148" s="422"/>
      <c r="E148" s="422"/>
      <c r="F148" s="422"/>
      <c r="G148" s="422"/>
      <c r="H148" s="422"/>
      <c r="I148" s="422"/>
      <c r="J148" s="422"/>
      <c r="K148" s="422"/>
      <c r="L148" s="422"/>
      <c r="M148" s="422"/>
      <c r="N148" s="422"/>
      <c r="O148" s="422"/>
      <c r="P148" s="422"/>
      <c r="Q148" s="422"/>
      <c r="R148" s="422"/>
      <c r="S148" s="422"/>
      <c r="T148" s="422"/>
      <c r="U148" s="277"/>
      <c r="W148" s="160"/>
      <c r="X148" s="160"/>
      <c r="Y148" s="160"/>
      <c r="Z148" s="160"/>
      <c r="AA148" s="160"/>
    </row>
    <row r="149" spans="1:27" ht="13.9" customHeight="1">
      <c r="A149" s="160"/>
      <c r="B149" s="422" t="s">
        <v>454</v>
      </c>
      <c r="C149" s="422"/>
      <c r="D149" s="422"/>
      <c r="E149" s="422"/>
      <c r="F149" s="422"/>
      <c r="G149" s="422"/>
      <c r="H149" s="422"/>
      <c r="I149" s="422"/>
      <c r="J149" s="422"/>
      <c r="K149" s="422"/>
      <c r="L149" s="422"/>
      <c r="M149" s="422"/>
      <c r="N149" s="422"/>
      <c r="O149" s="422"/>
      <c r="P149" s="422"/>
      <c r="Q149" s="422"/>
      <c r="R149" s="422"/>
      <c r="S149" s="422"/>
      <c r="T149" s="422"/>
      <c r="U149" s="277"/>
      <c r="W149" s="160"/>
      <c r="X149" s="160"/>
      <c r="Y149" s="160"/>
      <c r="Z149" s="160"/>
      <c r="AA149" s="160"/>
    </row>
    <row r="150" spans="1:27" ht="13.9" customHeight="1">
      <c r="A150" s="160"/>
      <c r="B150" s="277"/>
      <c r="C150" s="277"/>
      <c r="D150" s="277"/>
      <c r="E150" s="277"/>
      <c r="F150" s="277"/>
      <c r="G150" s="277"/>
      <c r="H150" s="277"/>
      <c r="I150" s="277"/>
      <c r="J150" s="277"/>
      <c r="K150" s="277"/>
      <c r="L150" s="277"/>
      <c r="M150" s="277"/>
      <c r="N150" s="277"/>
      <c r="O150" s="277"/>
      <c r="P150" s="277"/>
      <c r="Q150" s="277"/>
      <c r="R150" s="277"/>
      <c r="S150" s="277"/>
      <c r="T150" s="277"/>
      <c r="U150" s="277"/>
      <c r="W150" s="160"/>
      <c r="X150" s="160"/>
      <c r="Y150" s="160"/>
      <c r="Z150" s="160"/>
      <c r="AA150" s="160"/>
    </row>
    <row r="151" spans="1:27" ht="14.25">
      <c r="A151" s="185">
        <v>1</v>
      </c>
      <c r="B151" s="160" t="s">
        <v>261</v>
      </c>
      <c r="C151" s="96"/>
      <c r="D151" s="96"/>
      <c r="X151" s="160"/>
      <c r="Y151" s="160"/>
      <c r="Z151" s="160"/>
      <c r="AA151" s="160"/>
    </row>
    <row r="152" spans="1:27" ht="14.25">
      <c r="A152" s="185">
        <v>2</v>
      </c>
      <c r="B152" s="160" t="s">
        <v>392</v>
      </c>
      <c r="C152" s="96"/>
      <c r="D152" s="96"/>
      <c r="X152" s="160"/>
      <c r="Y152" s="160"/>
      <c r="Z152" s="160"/>
      <c r="AA152" s="160"/>
    </row>
    <row r="153" spans="1:27" ht="52.5" customHeight="1">
      <c r="A153" s="365">
        <v>3</v>
      </c>
      <c r="B153" s="422" t="s">
        <v>465</v>
      </c>
      <c r="C153" s="422"/>
      <c r="D153" s="422"/>
      <c r="E153" s="422"/>
      <c r="F153" s="422"/>
      <c r="G153" s="422"/>
      <c r="H153" s="422"/>
      <c r="I153" s="422"/>
      <c r="J153" s="422"/>
      <c r="K153" s="422"/>
      <c r="L153" s="422"/>
      <c r="M153" s="422"/>
      <c r="N153" s="422"/>
      <c r="X153" s="160"/>
      <c r="Y153" s="160"/>
      <c r="Z153" s="160"/>
      <c r="AA153" s="160"/>
    </row>
    <row r="154" spans="1:27" ht="14.25">
      <c r="A154" s="185">
        <v>4</v>
      </c>
      <c r="B154" s="160" t="s">
        <v>120</v>
      </c>
      <c r="C154" s="96"/>
      <c r="D154" s="96"/>
      <c r="X154" s="160"/>
      <c r="Y154" s="160"/>
      <c r="Z154" s="160"/>
      <c r="AA154" s="160"/>
    </row>
    <row r="155" spans="1:27" ht="14.25">
      <c r="A155" s="185">
        <v>5</v>
      </c>
      <c r="B155" s="160" t="s">
        <v>121</v>
      </c>
      <c r="X155" s="160"/>
      <c r="Y155" s="160"/>
      <c r="Z155" s="160"/>
      <c r="AA155" s="160"/>
    </row>
    <row r="156" spans="1:27" ht="14.25">
      <c r="A156" s="185">
        <v>6</v>
      </c>
      <c r="B156" s="160" t="s">
        <v>466</v>
      </c>
      <c r="X156" s="160"/>
      <c r="Y156" s="160"/>
      <c r="Z156" s="160"/>
      <c r="AA156" s="160"/>
    </row>
    <row r="157" spans="1:27" ht="14.25">
      <c r="A157" s="185">
        <v>7</v>
      </c>
      <c r="B157" s="160" t="s">
        <v>287</v>
      </c>
      <c r="E157" s="186"/>
      <c r="X157" s="160"/>
      <c r="Y157" s="160"/>
      <c r="Z157" s="160"/>
      <c r="AA157" s="160"/>
    </row>
    <row r="158" spans="1:27" ht="14.25">
      <c r="A158" s="185">
        <v>8</v>
      </c>
      <c r="B158" s="160" t="s">
        <v>328</v>
      </c>
      <c r="X158" s="160"/>
      <c r="Y158" s="160"/>
      <c r="Z158" s="160"/>
      <c r="AA158" s="160"/>
    </row>
    <row r="159" spans="1:27" ht="14.25">
      <c r="A159" s="185">
        <v>9</v>
      </c>
      <c r="B159" s="160" t="s">
        <v>467</v>
      </c>
      <c r="E159" s="186"/>
      <c r="X159" s="160"/>
      <c r="Y159" s="160"/>
      <c r="Z159" s="160"/>
      <c r="AA159" s="160"/>
    </row>
    <row r="160" spans="1:27" ht="14.25">
      <c r="A160" s="185">
        <v>10</v>
      </c>
      <c r="B160" s="160" t="s">
        <v>329</v>
      </c>
      <c r="X160" s="160"/>
      <c r="Y160" s="160"/>
      <c r="Z160" s="160"/>
      <c r="AA160" s="160"/>
    </row>
    <row r="161" spans="1:27" ht="14.25">
      <c r="A161" s="185">
        <v>11</v>
      </c>
      <c r="B161" s="160" t="s">
        <v>404</v>
      </c>
      <c r="E161" s="186"/>
      <c r="X161" s="160"/>
      <c r="Y161" s="160"/>
      <c r="Z161" s="160"/>
      <c r="AA161" s="160"/>
    </row>
    <row r="162" spans="1:27" ht="14.25">
      <c r="A162" s="185">
        <v>12</v>
      </c>
      <c r="B162" s="160" t="s">
        <v>327</v>
      </c>
      <c r="E162" s="186"/>
      <c r="X162" s="160"/>
      <c r="Y162" s="160"/>
      <c r="Z162" s="160"/>
      <c r="AA162" s="160"/>
    </row>
    <row r="163" spans="1:27" ht="14.25">
      <c r="A163" s="185">
        <v>13</v>
      </c>
      <c r="B163" s="160" t="s">
        <v>306</v>
      </c>
      <c r="E163" s="186"/>
      <c r="X163" s="160"/>
      <c r="Y163" s="160"/>
      <c r="Z163" s="160"/>
      <c r="AA163" s="160"/>
    </row>
    <row r="164" spans="1:27" ht="14.25">
      <c r="A164" s="185">
        <v>14</v>
      </c>
      <c r="B164" s="160" t="s">
        <v>122</v>
      </c>
      <c r="E164" s="186"/>
      <c r="X164" s="160"/>
      <c r="Y164" s="160"/>
      <c r="Z164" s="160"/>
      <c r="AA164" s="160"/>
    </row>
    <row r="165" spans="1:27" ht="14.25">
      <c r="A165" s="185">
        <v>15</v>
      </c>
      <c r="B165" s="160" t="s">
        <v>431</v>
      </c>
    </row>
    <row r="166" spans="1:27" ht="14.25">
      <c r="A166" s="185"/>
      <c r="X166" s="160"/>
      <c r="Y166" s="160"/>
      <c r="Z166" s="160"/>
      <c r="AA166" s="160"/>
    </row>
    <row r="167" spans="1:27" ht="13.15" customHeight="1">
      <c r="A167" s="423" t="s">
        <v>482</v>
      </c>
      <c r="B167" s="423"/>
      <c r="C167" s="423"/>
      <c r="D167" s="423"/>
      <c r="E167" s="423"/>
      <c r="F167" s="423"/>
      <c r="G167" s="423"/>
      <c r="H167" s="423"/>
      <c r="I167" s="423"/>
      <c r="J167" s="423"/>
      <c r="K167" s="423"/>
      <c r="L167" s="423"/>
      <c r="M167" s="423"/>
      <c r="N167" s="423"/>
      <c r="O167" s="423"/>
      <c r="P167" s="423"/>
      <c r="Q167" s="423"/>
      <c r="R167" s="423"/>
      <c r="S167" s="423"/>
      <c r="T167" s="423"/>
      <c r="U167" s="423"/>
      <c r="V167" s="423"/>
      <c r="X167" s="160"/>
      <c r="Y167" s="160"/>
      <c r="Z167" s="160"/>
      <c r="AA167" s="160"/>
    </row>
    <row r="168" spans="1:27">
      <c r="A168" s="423"/>
      <c r="B168" s="423"/>
      <c r="C168" s="423"/>
      <c r="D168" s="423"/>
      <c r="E168" s="423"/>
      <c r="F168" s="423"/>
      <c r="G168" s="423"/>
      <c r="H168" s="423"/>
      <c r="I168" s="423"/>
      <c r="J168" s="423"/>
      <c r="K168" s="423"/>
      <c r="L168" s="423"/>
      <c r="M168" s="423"/>
      <c r="N168" s="423"/>
      <c r="O168" s="423"/>
      <c r="P168" s="423"/>
      <c r="Q168" s="423"/>
      <c r="R168" s="423"/>
      <c r="S168" s="423"/>
      <c r="T168" s="423"/>
      <c r="U168" s="423"/>
      <c r="V168" s="423"/>
    </row>
    <row r="169" spans="1:27" ht="15.75" customHeight="1">
      <c r="A169" s="423"/>
      <c r="B169" s="423"/>
      <c r="C169" s="423"/>
      <c r="D169" s="423"/>
      <c r="E169" s="423"/>
      <c r="F169" s="423"/>
      <c r="G169" s="423"/>
      <c r="H169" s="423"/>
      <c r="I169" s="423"/>
      <c r="J169" s="423"/>
      <c r="K169" s="423"/>
      <c r="L169" s="423"/>
      <c r="M169" s="423"/>
      <c r="N169" s="423"/>
      <c r="O169" s="423"/>
      <c r="P169" s="423"/>
      <c r="Q169" s="423"/>
      <c r="R169" s="423"/>
      <c r="S169" s="423"/>
      <c r="T169" s="423"/>
      <c r="U169" s="423"/>
      <c r="V169" s="423"/>
    </row>
    <row r="172" spans="1:27">
      <c r="A172" s="160"/>
      <c r="T172" s="160"/>
      <c r="U172" s="160"/>
      <c r="W172" s="160"/>
      <c r="X172" s="160"/>
      <c r="Y172" s="160"/>
      <c r="Z172" s="160"/>
      <c r="AA172" s="160"/>
    </row>
    <row r="173" spans="1:27">
      <c r="A173" s="160"/>
      <c r="T173" s="160"/>
      <c r="U173" s="160"/>
      <c r="W173" s="160"/>
      <c r="X173" s="160"/>
      <c r="Y173" s="160"/>
      <c r="Z173" s="160"/>
      <c r="AA173" s="160"/>
    </row>
  </sheetData>
  <mergeCells count="8">
    <mergeCell ref="X3:X4"/>
    <mergeCell ref="A1:V1"/>
    <mergeCell ref="B147:T148"/>
    <mergeCell ref="A167:V169"/>
    <mergeCell ref="V3:V4"/>
    <mergeCell ref="R3:T3"/>
    <mergeCell ref="B149:T149"/>
    <mergeCell ref="B153:N15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7"/>
  <sheetViews>
    <sheetView workbookViewId="0"/>
  </sheetViews>
  <sheetFormatPr defaultColWidth="7.85546875" defaultRowHeight="12.75"/>
  <cols>
    <col min="1" max="1" width="57" style="96" customWidth="1"/>
    <col min="2" max="2" width="9.28515625" style="95" customWidth="1"/>
    <col min="3" max="3" width="11.5703125" style="96" customWidth="1"/>
    <col min="4" max="4" width="10.140625" style="96" customWidth="1"/>
    <col min="5" max="5" width="4.140625" style="96" customWidth="1"/>
    <col min="6" max="6" width="38.85546875" style="96" customWidth="1"/>
    <col min="7" max="7" width="6.7109375" style="96" customWidth="1"/>
    <col min="8" max="8" width="10.140625" style="96" customWidth="1"/>
    <col min="9" max="9" width="7.85546875" style="96" customWidth="1"/>
    <col min="10" max="10" width="8.140625" style="96" customWidth="1"/>
    <col min="11" max="16384" width="7.85546875" style="96"/>
  </cols>
  <sheetData>
    <row r="1" spans="1:16" ht="21">
      <c r="A1" s="94" t="s">
        <v>428</v>
      </c>
      <c r="H1" s="97"/>
    </row>
    <row r="2" spans="1:16" ht="18">
      <c r="A2" s="94"/>
      <c r="H2" s="97"/>
    </row>
    <row r="3" spans="1:16">
      <c r="A3" s="104" t="s">
        <v>410</v>
      </c>
    </row>
    <row r="4" spans="1:16" ht="13.15" customHeight="1">
      <c r="B4" s="296"/>
    </row>
    <row r="5" spans="1:16">
      <c r="A5" s="99" t="s">
        <v>309</v>
      </c>
      <c r="B5" s="405" t="s">
        <v>230</v>
      </c>
      <c r="C5" s="405" t="s">
        <v>313</v>
      </c>
      <c r="D5" s="405" t="s">
        <v>424</v>
      </c>
      <c r="F5" s="98" t="s">
        <v>299</v>
      </c>
      <c r="G5" s="98"/>
      <c r="H5" s="89"/>
      <c r="I5" s="89"/>
      <c r="J5" s="89"/>
      <c r="K5" s="89"/>
      <c r="L5" s="89"/>
    </row>
    <row r="6" spans="1:16">
      <c r="A6" s="102"/>
    </row>
    <row r="7" spans="1:16">
      <c r="A7" s="102"/>
      <c r="F7" s="89"/>
      <c r="G7" s="101" t="s">
        <v>424</v>
      </c>
      <c r="I7" s="101" t="s">
        <v>313</v>
      </c>
      <c r="K7" s="101" t="s">
        <v>230</v>
      </c>
      <c r="M7" s="100" t="s">
        <v>46</v>
      </c>
    </row>
    <row r="8" spans="1:16" ht="14.25">
      <c r="A8" s="102"/>
      <c r="G8" s="103" t="s">
        <v>47</v>
      </c>
      <c r="H8" s="103" t="s">
        <v>0</v>
      </c>
      <c r="I8" s="103" t="s">
        <v>47</v>
      </c>
      <c r="J8" s="103" t="s">
        <v>0</v>
      </c>
      <c r="K8" s="103" t="s">
        <v>47</v>
      </c>
      <c r="L8" s="103" t="s">
        <v>0</v>
      </c>
      <c r="M8" s="103" t="s">
        <v>47</v>
      </c>
      <c r="N8" s="103" t="s">
        <v>0</v>
      </c>
    </row>
    <row r="9" spans="1:16" ht="14.25">
      <c r="A9" s="104" t="s">
        <v>48</v>
      </c>
      <c r="B9" s="95">
        <v>373.30442110459109</v>
      </c>
      <c r="C9" s="95">
        <f>'Table E2'!S10+('Table E2'!S120*'Table E3'!I34)</f>
        <v>436.06873806963466</v>
      </c>
      <c r="D9" s="104">
        <f>('Table E2'!R10)+('Table E2'!R120*'Table E3'!I34)</f>
        <v>403.58010502283105</v>
      </c>
      <c r="F9" s="89" t="s">
        <v>314</v>
      </c>
      <c r="G9" s="104">
        <f>D26</f>
        <v>554.20513369863022</v>
      </c>
      <c r="H9" s="173">
        <f t="shared" ref="H9:H23" si="0">G9/$G$24</f>
        <v>0.18020204709492763</v>
      </c>
      <c r="I9" s="104">
        <f>C26</f>
        <v>290.03412946232874</v>
      </c>
      <c r="J9" s="173">
        <f t="shared" ref="J9:J23" si="1">I9/$I$24</f>
        <v>8.7670395476480131E-2</v>
      </c>
      <c r="K9" s="104">
        <v>184.363713342034</v>
      </c>
      <c r="L9" s="173">
        <f t="shared" ref="L9:L17" si="2">K9/$K$24</f>
        <v>5.6242743545464921E-2</v>
      </c>
      <c r="M9" s="104">
        <v>185.61593483010822</v>
      </c>
      <c r="N9" s="173">
        <v>6.2346367036333013E-2</v>
      </c>
      <c r="P9" s="96" t="s">
        <v>411</v>
      </c>
    </row>
    <row r="10" spans="1:16">
      <c r="A10" s="104" t="s">
        <v>49</v>
      </c>
      <c r="B10" s="95">
        <v>5.8184703196347032</v>
      </c>
      <c r="C10" s="95">
        <f>'Table E2'!S13</f>
        <v>3.9156392694063928</v>
      </c>
      <c r="D10" s="104">
        <f>'Table E2'!R13</f>
        <v>12.413630136986301</v>
      </c>
      <c r="F10" s="89" t="s">
        <v>51</v>
      </c>
      <c r="G10" s="104">
        <f>D9</f>
        <v>403.58010502283105</v>
      </c>
      <c r="H10" s="173">
        <f t="shared" si="0"/>
        <v>0.13122570808131037</v>
      </c>
      <c r="I10" s="104">
        <f>C9</f>
        <v>436.06873806963466</v>
      </c>
      <c r="J10" s="173">
        <f t="shared" si="1"/>
        <v>0.13181317244410737</v>
      </c>
      <c r="K10" s="104">
        <v>373.30442110459109</v>
      </c>
      <c r="L10" s="173">
        <f t="shared" si="2"/>
        <v>0.11388176360725781</v>
      </c>
      <c r="M10" s="104">
        <v>356.90721336892102</v>
      </c>
      <c r="N10" s="173">
        <v>0.1198812383375404</v>
      </c>
      <c r="P10" s="96" t="s">
        <v>51</v>
      </c>
    </row>
    <row r="11" spans="1:16">
      <c r="A11" s="96" t="s">
        <v>50</v>
      </c>
      <c r="B11" s="95">
        <v>0.67785388127853885</v>
      </c>
      <c r="C11" s="95">
        <f>'Table E2'!S16</f>
        <v>9.6654109589041095</v>
      </c>
      <c r="D11" s="104">
        <f>'Table E2'!R16</f>
        <v>9.5014611872146126</v>
      </c>
      <c r="F11" s="89" t="s">
        <v>237</v>
      </c>
      <c r="G11" s="104">
        <f>D32</f>
        <v>346.43940639269408</v>
      </c>
      <c r="H11" s="173">
        <f t="shared" si="0"/>
        <v>0.11264617815731599</v>
      </c>
      <c r="I11" s="104">
        <f>C32</f>
        <v>379.86014944634701</v>
      </c>
      <c r="J11" s="173">
        <f t="shared" si="1"/>
        <v>0.11482265755913944</v>
      </c>
      <c r="K11" s="104">
        <v>561.41654698321588</v>
      </c>
      <c r="L11" s="173">
        <f t="shared" si="2"/>
        <v>0.17126801311263451</v>
      </c>
      <c r="M11" s="104">
        <v>561.77241835773441</v>
      </c>
      <c r="N11" s="173">
        <v>0.18869322516882595</v>
      </c>
      <c r="P11" s="96" t="s">
        <v>237</v>
      </c>
    </row>
    <row r="12" spans="1:16">
      <c r="A12" s="104" t="s">
        <v>315</v>
      </c>
      <c r="B12" s="95">
        <v>77.917762557077623</v>
      </c>
      <c r="C12" s="95">
        <f>'Table E2'!S19</f>
        <v>66.093388584474894</v>
      </c>
      <c r="D12" s="104">
        <f>'Table E2'!R19</f>
        <v>18.349634703196347</v>
      </c>
      <c r="F12" s="89" t="s">
        <v>333</v>
      </c>
      <c r="G12" s="104">
        <f>D13</f>
        <v>338.78408675799085</v>
      </c>
      <c r="H12" s="173">
        <f t="shared" si="0"/>
        <v>0.11015701992788381</v>
      </c>
      <c r="I12" s="104">
        <f>C13</f>
        <v>394.78086757990866</v>
      </c>
      <c r="J12" s="173">
        <f t="shared" si="1"/>
        <v>0.11933283455792035</v>
      </c>
      <c r="K12" s="104">
        <v>329.78385844748857</v>
      </c>
      <c r="L12" s="173">
        <f t="shared" si="2"/>
        <v>0.10060520391930707</v>
      </c>
      <c r="M12" s="104">
        <v>309.77906392694064</v>
      </c>
      <c r="N12" s="173">
        <v>0.10405140721047569</v>
      </c>
      <c r="P12" s="96" t="s">
        <v>426</v>
      </c>
    </row>
    <row r="13" spans="1:16" ht="13.5" customHeight="1">
      <c r="A13" s="104" t="s">
        <v>330</v>
      </c>
      <c r="B13" s="95">
        <v>329.78385844748857</v>
      </c>
      <c r="C13" s="95">
        <f>'Table E2'!S22+'Table E2'!S23</f>
        <v>394.78086757990866</v>
      </c>
      <c r="D13" s="104">
        <f>'Table E2'!R22+'Table E2'!R23</f>
        <v>338.78408675799085</v>
      </c>
      <c r="F13" s="89" t="s">
        <v>53</v>
      </c>
      <c r="G13" s="104">
        <f>D31</f>
        <v>277.15152511415528</v>
      </c>
      <c r="H13" s="173">
        <f t="shared" si="0"/>
        <v>9.0116942525852797E-2</v>
      </c>
      <c r="I13" s="104">
        <f>C31</f>
        <v>303.88811955707763</v>
      </c>
      <c r="J13" s="173">
        <f t="shared" si="1"/>
        <v>9.1858126047311556E-2</v>
      </c>
      <c r="K13" s="104">
        <v>246</v>
      </c>
      <c r="L13" s="173">
        <f t="shared" si="2"/>
        <v>7.5045759609517995E-2</v>
      </c>
      <c r="M13" s="104">
        <v>245.61984613573028</v>
      </c>
      <c r="N13" s="173">
        <v>8.2501026070860392E-2</v>
      </c>
      <c r="P13" s="96" t="s">
        <v>412</v>
      </c>
    </row>
    <row r="14" spans="1:16">
      <c r="A14" s="104" t="s">
        <v>52</v>
      </c>
      <c r="B14" s="95">
        <v>34.707450182648401</v>
      </c>
      <c r="C14" s="95">
        <f>'Table E2'!S26</f>
        <v>34.4915401826484</v>
      </c>
      <c r="D14" s="104">
        <f>'Table E2'!R26</f>
        <v>31.781196552511414</v>
      </c>
      <c r="F14" s="89" t="s">
        <v>2</v>
      </c>
      <c r="G14" s="104">
        <f>D38</f>
        <v>260.8959132420091</v>
      </c>
      <c r="H14" s="173">
        <f t="shared" si="0"/>
        <v>8.4831364392370073E-2</v>
      </c>
      <c r="I14" s="104">
        <f>C38</f>
        <v>229.35867579908677</v>
      </c>
      <c r="J14" s="173">
        <f t="shared" si="1"/>
        <v>6.932965389467885E-2</v>
      </c>
      <c r="K14" s="104">
        <v>185.28739726027396</v>
      </c>
      <c r="L14" s="173">
        <f t="shared" si="2"/>
        <v>5.6524526314909687E-2</v>
      </c>
      <c r="M14" s="104">
        <v>157.66417671232878</v>
      </c>
      <c r="N14" s="173">
        <v>5.2957676498977271E-2</v>
      </c>
      <c r="P14" s="96" t="s">
        <v>2</v>
      </c>
    </row>
    <row r="15" spans="1:16">
      <c r="A15" s="104" t="s">
        <v>344</v>
      </c>
      <c r="B15" s="105" t="s">
        <v>10</v>
      </c>
      <c r="C15" s="105" t="s">
        <v>10</v>
      </c>
      <c r="D15" s="104">
        <f>'Table E2'!R29</f>
        <v>9.1225646879756468</v>
      </c>
      <c r="F15" s="89" t="s">
        <v>243</v>
      </c>
      <c r="G15" s="104">
        <f>D34</f>
        <v>207.86364383561644</v>
      </c>
      <c r="H15" s="173">
        <f t="shared" si="0"/>
        <v>6.7587706894389601E-2</v>
      </c>
      <c r="I15" s="104">
        <f>C34</f>
        <v>574.7448567910958</v>
      </c>
      <c r="J15" s="173">
        <f t="shared" si="1"/>
        <v>0.17373165353456443</v>
      </c>
      <c r="K15" s="104">
        <v>950.83891930618256</v>
      </c>
      <c r="L15" s="173">
        <f t="shared" si="2"/>
        <v>0.29006678441311246</v>
      </c>
      <c r="M15" s="104">
        <v>906.8390745136137</v>
      </c>
      <c r="N15" s="173">
        <v>0.30459734954470846</v>
      </c>
      <c r="P15" s="96" t="s">
        <v>413</v>
      </c>
    </row>
    <row r="16" spans="1:16">
      <c r="A16" s="104" t="s">
        <v>343</v>
      </c>
      <c r="B16" s="105" t="s">
        <v>10</v>
      </c>
      <c r="C16" s="105" t="s">
        <v>10</v>
      </c>
      <c r="D16" s="104">
        <f>'Table E2'!R35+'Table E2'!R36+'Table E2'!R37+'Table E2'!R38+'Table E2'!R39+'Table E2'!R40</f>
        <v>3.6570015220700149</v>
      </c>
      <c r="F16" s="89" t="s">
        <v>414</v>
      </c>
      <c r="G16" s="104">
        <f>D29</f>
        <v>141.57343378995435</v>
      </c>
      <c r="H16" s="173">
        <f t="shared" si="0"/>
        <v>4.6033176222941632E-2</v>
      </c>
      <c r="I16" s="104">
        <f>C29</f>
        <v>155.50609174200915</v>
      </c>
      <c r="J16" s="173">
        <f t="shared" si="1"/>
        <v>4.700578027591925E-2</v>
      </c>
      <c r="K16" s="104">
        <v>126.03411176379133</v>
      </c>
      <c r="L16" s="173">
        <f t="shared" si="2"/>
        <v>3.8448478268392719E-2</v>
      </c>
      <c r="M16" s="104">
        <v>125.65813904960031</v>
      </c>
      <c r="N16" s="173">
        <v>4.2207197703470915E-2</v>
      </c>
      <c r="P16" s="96" t="s">
        <v>414</v>
      </c>
    </row>
    <row r="17" spans="1:16">
      <c r="A17" s="104" t="s">
        <v>54</v>
      </c>
      <c r="B17" s="95">
        <v>0.59115085616438356</v>
      </c>
      <c r="C17" s="95">
        <f>'Table E2'!S46</f>
        <v>1.1171461187214613</v>
      </c>
      <c r="D17" s="104">
        <f>'Table E2'!R46</f>
        <v>1.2421917808219178</v>
      </c>
      <c r="F17" s="89" t="s">
        <v>369</v>
      </c>
      <c r="G17" s="104">
        <f>D24</f>
        <v>137.88089589041095</v>
      </c>
      <c r="H17" s="173">
        <f t="shared" si="0"/>
        <v>4.4832532547859467E-2</v>
      </c>
      <c r="I17" s="104">
        <f>C24</f>
        <v>108.84742146118722</v>
      </c>
      <c r="J17" s="173">
        <f t="shared" si="1"/>
        <v>3.2901977790640857E-2</v>
      </c>
      <c r="K17" s="104">
        <v>35.817275494672757</v>
      </c>
      <c r="L17" s="173">
        <f t="shared" si="2"/>
        <v>1.092656360423208E-2</v>
      </c>
      <c r="M17" s="104" t="s">
        <v>10</v>
      </c>
      <c r="N17" s="173" t="s">
        <v>10</v>
      </c>
      <c r="P17" s="96" t="s">
        <v>415</v>
      </c>
    </row>
    <row r="18" spans="1:16" ht="14.25">
      <c r="A18" s="104" t="s">
        <v>231</v>
      </c>
      <c r="B18" s="105" t="s">
        <v>10</v>
      </c>
      <c r="C18" s="95">
        <f>'Table E2'!S49</f>
        <v>4.762185616438356</v>
      </c>
      <c r="D18" s="104">
        <f>'Table E2'!R49</f>
        <v>5.3733561643835612</v>
      </c>
      <c r="F18" s="104" t="s">
        <v>262</v>
      </c>
      <c r="G18" s="104">
        <f>D33</f>
        <v>104.98986301369862</v>
      </c>
      <c r="H18" s="173">
        <f t="shared" si="0"/>
        <v>3.4137879800970314E-2</v>
      </c>
      <c r="I18" s="104">
        <v>131</v>
      </c>
      <c r="J18" s="173">
        <f t="shared" si="1"/>
        <v>3.9598173596706351E-2</v>
      </c>
      <c r="K18" s="104" t="s">
        <v>10</v>
      </c>
      <c r="L18" s="173">
        <v>0</v>
      </c>
      <c r="M18" s="104" t="s">
        <v>10</v>
      </c>
      <c r="N18" s="173">
        <v>0</v>
      </c>
      <c r="P18" s="96" t="s">
        <v>112</v>
      </c>
    </row>
    <row r="19" spans="1:16" ht="13.9" customHeight="1">
      <c r="A19" s="96" t="s">
        <v>257</v>
      </c>
      <c r="B19" s="105" t="s">
        <v>10</v>
      </c>
      <c r="C19" s="160">
        <f>'Table E2'!S55</f>
        <v>3.6078767123287672</v>
      </c>
      <c r="D19" s="104">
        <f>'Table E2'!R55+'Table E2'!R56</f>
        <v>11.981268287671233</v>
      </c>
      <c r="F19" s="89" t="s">
        <v>56</v>
      </c>
      <c r="G19" s="104">
        <f>D21</f>
        <v>52.978470319634702</v>
      </c>
      <c r="H19" s="173">
        <f t="shared" si="0"/>
        <v>1.7226164506710405E-2</v>
      </c>
      <c r="I19" s="104">
        <f>C21</f>
        <v>55.381027397260276</v>
      </c>
      <c r="J19" s="173">
        <f t="shared" si="1"/>
        <v>1.6740362876646282E-2</v>
      </c>
      <c r="K19" s="104">
        <v>53</v>
      </c>
      <c r="L19" s="173">
        <f>K19/$K$24</f>
        <v>1.6168395363026236E-2</v>
      </c>
      <c r="M19" s="104" t="s">
        <v>10</v>
      </c>
      <c r="N19" s="173" t="s">
        <v>10</v>
      </c>
      <c r="P19" s="96" t="s">
        <v>56</v>
      </c>
    </row>
    <row r="20" spans="1:16">
      <c r="A20" s="104" t="s">
        <v>55</v>
      </c>
      <c r="B20" s="95">
        <v>0.99641863013698639</v>
      </c>
      <c r="C20" s="95">
        <f>'Table E2'!S59</f>
        <v>0.82797890410958885</v>
      </c>
      <c r="D20" s="104">
        <f>'Table E2'!S59</f>
        <v>0.82797890410958885</v>
      </c>
      <c r="F20" s="89" t="s">
        <v>373</v>
      </c>
      <c r="G20" s="104">
        <f>D39</f>
        <v>51.904704611872141</v>
      </c>
      <c r="H20" s="173">
        <f t="shared" si="0"/>
        <v>1.6877025231605156E-2</v>
      </c>
      <c r="I20" s="104">
        <f>C39</f>
        <v>51.412502579908669</v>
      </c>
      <c r="J20" s="173">
        <f t="shared" si="1"/>
        <v>1.5540772535880432E-2</v>
      </c>
      <c r="K20" s="104">
        <v>48.21313294520548</v>
      </c>
      <c r="L20" s="173">
        <f>K20/$K$24</f>
        <v>1.4708094248079768E-2</v>
      </c>
      <c r="M20" s="104">
        <v>45.621619611872148</v>
      </c>
      <c r="N20" s="173">
        <v>1.5323804196644744E-2</v>
      </c>
      <c r="P20" s="96" t="s">
        <v>373</v>
      </c>
    </row>
    <row r="21" spans="1:16">
      <c r="A21" s="104" t="s">
        <v>56</v>
      </c>
      <c r="B21" s="95">
        <v>52.474634703196344</v>
      </c>
      <c r="C21" s="95">
        <f>'Table E2'!S62</f>
        <v>55.381027397260276</v>
      </c>
      <c r="D21" s="104">
        <f>'Table E2'!R62</f>
        <v>52.978470319634702</v>
      </c>
      <c r="F21" s="89" t="s">
        <v>61</v>
      </c>
      <c r="G21" s="104">
        <f>D22</f>
        <v>39.47050228310502</v>
      </c>
      <c r="H21" s="173">
        <f t="shared" si="0"/>
        <v>1.2833993910905049E-2</v>
      </c>
      <c r="I21" s="104">
        <f>C22</f>
        <v>42.588127397260273</v>
      </c>
      <c r="J21" s="173">
        <f t="shared" si="1"/>
        <v>1.2873374517827161E-2</v>
      </c>
      <c r="K21" s="104">
        <v>43.441906415525118</v>
      </c>
      <c r="L21" s="173">
        <f>K21/$K$24</f>
        <v>1.325256449527917E-2</v>
      </c>
      <c r="M21" s="104">
        <v>36.780355936073057</v>
      </c>
      <c r="N21" s="173">
        <v>1.2354120205338211E-2</v>
      </c>
      <c r="P21" s="96" t="s">
        <v>61</v>
      </c>
    </row>
    <row r="22" spans="1:16">
      <c r="A22" s="104" t="s">
        <v>57</v>
      </c>
      <c r="B22" s="95">
        <v>43.441906415525118</v>
      </c>
      <c r="C22" s="95">
        <f>'Table E2'!S65+'Table E2'!S66+'Table E2'!S67+'Table E2'!S68</f>
        <v>42.588127397260273</v>
      </c>
      <c r="D22" s="104">
        <f>'Table E2'!R65+'Table E2'!R66+'Table E2'!R67+'Table E2'!R68</f>
        <v>39.47050228310502</v>
      </c>
      <c r="F22" s="89" t="s">
        <v>393</v>
      </c>
      <c r="G22" s="104">
        <f>D12</f>
        <v>18.349634703196347</v>
      </c>
      <c r="H22" s="173">
        <f t="shared" si="0"/>
        <v>5.9664581504187521E-3</v>
      </c>
      <c r="I22" s="104">
        <f>C12</f>
        <v>66.093388584474894</v>
      </c>
      <c r="J22" s="173">
        <f t="shared" si="1"/>
        <v>1.9978454005821426E-2</v>
      </c>
      <c r="K22" s="104">
        <v>77.917762557077623</v>
      </c>
      <c r="L22" s="173">
        <f>K22/$K$24</f>
        <v>2.3769909260853456E-2</v>
      </c>
      <c r="M22" s="104" t="s">
        <v>10</v>
      </c>
      <c r="N22" s="173" t="s">
        <v>10</v>
      </c>
      <c r="P22" s="96" t="s">
        <v>427</v>
      </c>
    </row>
    <row r="23" spans="1:16">
      <c r="A23" s="104" t="s">
        <v>58</v>
      </c>
      <c r="B23" s="95">
        <v>5.5921959589041093</v>
      </c>
      <c r="C23" s="95">
        <f>'Table E2'!S71</f>
        <v>5.7460958904109596</v>
      </c>
      <c r="D23" s="104">
        <f>'Table E2'!R71</f>
        <v>5.4390867579908679</v>
      </c>
      <c r="F23" s="106" t="s">
        <v>307</v>
      </c>
      <c r="G23" s="107">
        <f>(D10+D11+D14+D15+D16+D17+D18+D28+D19+D20+D23+D25+D27+D30+D35+D36+D37+D40)</f>
        <v>139.3979306544901</v>
      </c>
      <c r="H23" s="334">
        <f t="shared" si="0"/>
        <v>4.5325802554538781E-2</v>
      </c>
      <c r="I23" s="109">
        <f>(C10+C11+C14+C17+C18+C28+C19+C20+C23+C25+C27+C35+C36+C37+C40)</f>
        <v>89.734383546423132</v>
      </c>
      <c r="J23" s="334">
        <f t="shared" si="1"/>
        <v>2.7124562574539643E-2</v>
      </c>
      <c r="K23" s="109">
        <v>63</v>
      </c>
      <c r="L23" s="334">
        <f>K23/K24</f>
        <v>1.9219035997559489E-2</v>
      </c>
      <c r="M23" s="109">
        <v>44.915385981735149</v>
      </c>
      <c r="N23" s="334">
        <v>1.5086588026824926E-2</v>
      </c>
      <c r="P23" s="96" t="s">
        <v>366</v>
      </c>
    </row>
    <row r="24" spans="1:16">
      <c r="A24" s="104" t="s">
        <v>369</v>
      </c>
      <c r="B24" s="95">
        <v>35.817275494672757</v>
      </c>
      <c r="C24" s="95">
        <f>'Table E2'!S74+'Table E2'!S75+'Table E2'!S76</f>
        <v>108.84742146118722</v>
      </c>
      <c r="D24" s="104">
        <f>'Table E2'!R74+'Table E2'!R75+'Table E2'!R76</f>
        <v>137.88089589041095</v>
      </c>
      <c r="F24" s="89" t="s">
        <v>6</v>
      </c>
      <c r="G24" s="172">
        <f>SUM(G15,G11,G12,G10,G14,G9,G13,G18,G17,G16,G19,G22,G20,G21,G23)</f>
        <v>3075.4652493302897</v>
      </c>
      <c r="H24" s="328">
        <f>SUM(H9:H23)</f>
        <v>0.99999999999999978</v>
      </c>
      <c r="I24" s="172">
        <f>C42</f>
        <v>3308.2333880898022</v>
      </c>
      <c r="J24" s="328">
        <f>SUM(J9:J23)</f>
        <v>1.0003219516881834</v>
      </c>
      <c r="K24" s="172">
        <v>3278</v>
      </c>
      <c r="L24" s="328">
        <f>SUM(L9:L23)</f>
        <v>1.0001278357596273</v>
      </c>
      <c r="M24" s="172">
        <v>2977.1732284246577</v>
      </c>
      <c r="N24" s="328">
        <f>SUM(N9:N23)</f>
        <v>0.99999999999999989</v>
      </c>
    </row>
    <row r="25" spans="1:16">
      <c r="A25" s="104" t="s">
        <v>60</v>
      </c>
      <c r="B25" s="95">
        <v>2.7877671232876717</v>
      </c>
      <c r="C25" s="95">
        <f>'Table E2'!S79</f>
        <v>3.2108219178082189</v>
      </c>
      <c r="D25" s="104">
        <f>'Table E2'!R79</f>
        <v>2.7831278538812785</v>
      </c>
    </row>
    <row r="26" spans="1:16" ht="14.25">
      <c r="A26" s="104" t="s">
        <v>326</v>
      </c>
      <c r="B26" s="95">
        <v>184.363713342034</v>
      </c>
      <c r="C26" s="95">
        <f>'Table E2'!S82+'Table E2'!S83+'Table E2'!S94+'Table E2'!S98+'Table E2'!S95+('Table E2'!S120*'Table E3'!I35)</f>
        <v>290.03412946232874</v>
      </c>
      <c r="D26" s="104">
        <f>'Table E2'!R82+'Table E2'!R83+'Table E2'!R84+'Table E2'!R85+'Table E2'!R86+'Table E2'!R87+'Table E2'!R88+'Table E2'!R89+'Table E2'!R90+'Table E2'!R91+'Table E2'!R92+'Table E2'!R93+'Table E2'!R94+('Table E2'!R120*'Table E3'!I35)+'Table E2'!R95+'Table E2'!R52+'Table E2'!R98+'Table E2'!R59+'Table E2'!R32+'Table E2'!R117+'Table E2'!R130</f>
        <v>554.20513369863022</v>
      </c>
    </row>
    <row r="27" spans="1:16">
      <c r="A27" s="104" t="s">
        <v>63</v>
      </c>
      <c r="B27" s="95">
        <v>3.1457762557077626</v>
      </c>
      <c r="C27" s="95">
        <f>'Table E2'!S101</f>
        <v>4.152442922374429</v>
      </c>
      <c r="D27" s="104">
        <f>'Table E2'!R101</f>
        <v>1.7919178082191782</v>
      </c>
    </row>
    <row r="28" spans="1:16">
      <c r="A28" s="104" t="s">
        <v>396</v>
      </c>
      <c r="B28" s="105" t="s">
        <v>10</v>
      </c>
      <c r="C28" s="95">
        <f>'Table E2'!R104</f>
        <v>5.9148401826484021</v>
      </c>
      <c r="D28" s="104">
        <f>'Table E2'!S104</f>
        <v>3.686341415525114</v>
      </c>
    </row>
    <row r="29" spans="1:16" ht="14.25">
      <c r="A29" s="104" t="s">
        <v>64</v>
      </c>
      <c r="B29" s="95">
        <v>126.03411176379133</v>
      </c>
      <c r="C29" s="95">
        <f>'Table E2'!S108+('Table E2'!S120*'Table E3'!I36)</f>
        <v>155.50609174200915</v>
      </c>
      <c r="D29" s="104">
        <f>'Table E2'!R108+('Table E2'!R120*'Table E3'!I36)</f>
        <v>141.57343378995435</v>
      </c>
    </row>
    <row r="30" spans="1:16">
      <c r="A30" s="104" t="s">
        <v>347</v>
      </c>
      <c r="B30" s="105" t="s">
        <v>10</v>
      </c>
      <c r="C30" s="105" t="s">
        <v>10</v>
      </c>
      <c r="D30" s="104">
        <f>'Table E2'!R111</f>
        <v>24.160426179604261</v>
      </c>
    </row>
    <row r="31" spans="1:16" ht="14.25">
      <c r="A31" s="104" t="s">
        <v>66</v>
      </c>
      <c r="B31" s="95">
        <v>245.46425097050502</v>
      </c>
      <c r="C31" s="95">
        <f>'Table E2'!S120*'Table E3'!I38</f>
        <v>303.88811955707763</v>
      </c>
      <c r="D31" s="104">
        <f>'Table E2'!R120*'Table E3'!I38</f>
        <v>277.15152511415528</v>
      </c>
      <c r="L31" s="89"/>
    </row>
    <row r="32" spans="1:16" ht="14.25">
      <c r="A32" s="104" t="s">
        <v>68</v>
      </c>
      <c r="B32" s="95">
        <v>561.41654698321588</v>
      </c>
      <c r="C32" s="95">
        <f>'Table E2'!S120*'Table E3'!I39</f>
        <v>379.86014944634701</v>
      </c>
      <c r="D32" s="104">
        <f>'Table E2'!R120*'Table E3'!I39</f>
        <v>346.43940639269408</v>
      </c>
      <c r="F32" s="98" t="s">
        <v>468</v>
      </c>
      <c r="G32" s="98"/>
      <c r="H32" s="89"/>
      <c r="I32" s="89"/>
      <c r="J32" s="89"/>
      <c r="K32" s="89"/>
      <c r="L32" s="89"/>
    </row>
    <row r="33" spans="1:18" ht="14.25">
      <c r="A33" s="104" t="s">
        <v>262</v>
      </c>
      <c r="B33" s="105" t="s">
        <v>10</v>
      </c>
      <c r="C33" s="95">
        <f>'Table E2'!S114</f>
        <v>129.93490867579908</v>
      </c>
      <c r="D33" s="104">
        <f>'Table E2'!R114</f>
        <v>104.98986301369862</v>
      </c>
      <c r="H33" s="108" t="s">
        <v>65</v>
      </c>
      <c r="I33" s="108" t="s">
        <v>0</v>
      </c>
      <c r="L33" s="89"/>
    </row>
    <row r="34" spans="1:18" ht="14.25">
      <c r="A34" s="104" t="s">
        <v>316</v>
      </c>
      <c r="B34" s="95">
        <v>950.83891930618256</v>
      </c>
      <c r="C34" s="95">
        <f>'Table E2'!S121+'Table E2'!S84+'Table E2'!S85+'Table E2'!S86+'Table E2'!S87+'Table E2'!S88+'Table E2'!S89+'Table E2'!S90+'Table E2'!S91+'Table E2'!S92+'Table E2'!S93+('Table E2'!S120*'Table E3'!I37)</f>
        <v>574.7448567910958</v>
      </c>
      <c r="D34" s="104">
        <f>'Table E2'!R120*'Table E3'!I37</f>
        <v>207.86364383561644</v>
      </c>
      <c r="F34" s="96" t="s">
        <v>51</v>
      </c>
      <c r="H34" s="96">
        <v>222</v>
      </c>
      <c r="I34" s="328">
        <f>H34/H42</f>
        <v>0.15</v>
      </c>
      <c r="J34" s="96" t="s">
        <v>12</v>
      </c>
      <c r="K34" s="97" t="s">
        <v>12</v>
      </c>
    </row>
    <row r="35" spans="1:18">
      <c r="A35" s="104" t="s">
        <v>70</v>
      </c>
      <c r="B35" s="95">
        <v>4.976872100456621</v>
      </c>
      <c r="C35" s="95">
        <f>'Table E2'!S124</f>
        <v>5.013561643835617</v>
      </c>
      <c r="D35" s="104">
        <f>'Table E2'!R124</f>
        <v>6.1010958904109591</v>
      </c>
      <c r="F35" s="96" t="s">
        <v>67</v>
      </c>
      <c r="H35" s="96">
        <v>222</v>
      </c>
      <c r="I35" s="328">
        <f>H35/H42</f>
        <v>0.15</v>
      </c>
    </row>
    <row r="36" spans="1:18">
      <c r="A36" s="104" t="s">
        <v>224</v>
      </c>
      <c r="B36" s="95">
        <v>2.5</v>
      </c>
      <c r="C36" s="95">
        <f>'Table E2'!S127</f>
        <v>3.1482876712328767</v>
      </c>
      <c r="D36" s="104">
        <f>'Table E2'!R127</f>
        <v>3.2605022831050228</v>
      </c>
      <c r="F36" s="96" t="s">
        <v>69</v>
      </c>
      <c r="H36" s="96">
        <v>148</v>
      </c>
      <c r="I36" s="328">
        <f>H36/H42</f>
        <v>0.1</v>
      </c>
    </row>
    <row r="37" spans="1:18">
      <c r="A37" s="104" t="s">
        <v>73</v>
      </c>
      <c r="B37" s="95">
        <v>2.7276265296803657</v>
      </c>
      <c r="C37" s="95">
        <f>'Table E2'!S133</f>
        <v>2.6610502283105024</v>
      </c>
      <c r="D37" s="104">
        <f>'Table E2'!R133</f>
        <v>2.3508219178082195</v>
      </c>
      <c r="F37" s="96" t="s">
        <v>263</v>
      </c>
      <c r="H37" s="96">
        <v>222</v>
      </c>
      <c r="I37" s="328">
        <f>H37/H42</f>
        <v>0.15</v>
      </c>
      <c r="R37" s="344"/>
    </row>
    <row r="38" spans="1:18" ht="14.25">
      <c r="A38" s="104" t="s">
        <v>295</v>
      </c>
      <c r="B38" s="95">
        <v>185.28739726027396</v>
      </c>
      <c r="C38" s="95">
        <f>'Table E2'!S136+'Table E2'!S137+'Table E2'!S138</f>
        <v>229.35867579908677</v>
      </c>
      <c r="D38" s="104">
        <f>'Table E2'!R136+'Table E2'!R137+'Table E2'!R138</f>
        <v>260.8959132420091</v>
      </c>
      <c r="F38" s="96" t="s">
        <v>264</v>
      </c>
      <c r="H38" s="96">
        <v>296</v>
      </c>
      <c r="I38" s="328">
        <f>H38/H42</f>
        <v>0.2</v>
      </c>
      <c r="R38" s="344"/>
    </row>
    <row r="39" spans="1:18">
      <c r="A39" s="104" t="s">
        <v>74</v>
      </c>
      <c r="B39" s="95">
        <v>48.21313294520548</v>
      </c>
      <c r="C39" s="95">
        <f>'Table E2'!S141</f>
        <v>51.412502579908669</v>
      </c>
      <c r="D39" s="104">
        <f>'Table E2'!R141</f>
        <v>51.904704611872141</v>
      </c>
      <c r="F39" s="329" t="s">
        <v>265</v>
      </c>
      <c r="G39" s="329"/>
      <c r="H39" s="329">
        <v>370</v>
      </c>
      <c r="I39" s="330">
        <f>H39/H42</f>
        <v>0.25</v>
      </c>
      <c r="R39" s="344"/>
    </row>
    <row r="40" spans="1:18" ht="14.25">
      <c r="A40" s="109" t="s">
        <v>296</v>
      </c>
      <c r="B40" s="219" t="s">
        <v>10</v>
      </c>
      <c r="C40" s="110">
        <f>'Table E2'!S43</f>
        <v>1.4995053272450531</v>
      </c>
      <c r="D40" s="109">
        <f>'Table E2'!R43+'Table E2'!R52</f>
        <v>3.9239613242009135</v>
      </c>
      <c r="K40" s="305" t="s">
        <v>71</v>
      </c>
      <c r="L40" s="305"/>
      <c r="R40" s="344"/>
    </row>
    <row r="41" spans="1:18">
      <c r="B41" s="96"/>
      <c r="K41" s="305"/>
      <c r="L41" s="305"/>
      <c r="R41" s="344"/>
    </row>
    <row r="42" spans="1:18">
      <c r="A42" s="4" t="s">
        <v>6</v>
      </c>
      <c r="B42" s="95">
        <v>3278.9</v>
      </c>
      <c r="C42" s="95">
        <f>SUM(C9:C40)</f>
        <v>3308.2333880898022</v>
      </c>
      <c r="D42" s="95">
        <f>SUM(D9:D40)</f>
        <v>3075.4652493302883</v>
      </c>
      <c r="F42" s="96" t="s">
        <v>6</v>
      </c>
      <c r="H42" s="96">
        <v>1480</v>
      </c>
      <c r="I42" s="328">
        <v>1</v>
      </c>
      <c r="K42" s="305" t="s">
        <v>12</v>
      </c>
      <c r="L42" s="305" t="s">
        <v>72</v>
      </c>
      <c r="R42" s="344"/>
    </row>
    <row r="43" spans="1:18">
      <c r="B43" s="96"/>
      <c r="K43" s="305" t="s">
        <v>12</v>
      </c>
      <c r="L43" s="305">
        <v>1480</v>
      </c>
      <c r="R43" s="344"/>
    </row>
    <row r="44" spans="1:18">
      <c r="A44" s="96" t="s">
        <v>357</v>
      </c>
      <c r="B44" s="96"/>
      <c r="R44" s="344"/>
    </row>
    <row r="45" spans="1:18" ht="9" customHeight="1">
      <c r="R45" s="344"/>
    </row>
    <row r="46" spans="1:18" ht="26.25" customHeight="1">
      <c r="A46" s="427" t="s">
        <v>469</v>
      </c>
      <c r="B46" s="427"/>
      <c r="C46" s="427"/>
      <c r="D46" s="427"/>
      <c r="E46" s="427"/>
      <c r="F46" s="326"/>
      <c r="R46" s="344"/>
    </row>
    <row r="47" spans="1:18" ht="36.75" customHeight="1">
      <c r="A47" s="428" t="s">
        <v>470</v>
      </c>
      <c r="B47" s="428"/>
      <c r="C47" s="428"/>
      <c r="D47" s="428"/>
      <c r="E47" s="428"/>
      <c r="F47" s="327"/>
      <c r="R47" s="344"/>
    </row>
    <row r="48" spans="1:18" ht="27.75" customHeight="1">
      <c r="A48" s="410" t="s">
        <v>292</v>
      </c>
      <c r="B48" s="410"/>
      <c r="C48" s="410"/>
      <c r="D48" s="410"/>
      <c r="E48" s="410"/>
      <c r="F48" s="276"/>
      <c r="R48" s="344"/>
    </row>
    <row r="49" spans="1:18" ht="14.25" customHeight="1">
      <c r="A49" s="276" t="s">
        <v>293</v>
      </c>
      <c r="B49" s="276"/>
      <c r="C49" s="276"/>
      <c r="D49" s="276"/>
      <c r="E49" s="276"/>
      <c r="F49" s="276"/>
      <c r="R49" s="344"/>
    </row>
    <row r="50" spans="1:18" ht="26.25" customHeight="1">
      <c r="A50" s="410" t="s">
        <v>300</v>
      </c>
      <c r="B50" s="410"/>
      <c r="C50" s="410"/>
      <c r="D50" s="410"/>
      <c r="E50" s="410"/>
      <c r="F50" s="276"/>
    </row>
    <row r="51" spans="1:18" ht="13.5">
      <c r="A51" s="428" t="s">
        <v>294</v>
      </c>
      <c r="B51" s="428"/>
      <c r="C51" s="428"/>
      <c r="D51" s="428"/>
      <c r="E51" s="428"/>
      <c r="F51" s="327"/>
    </row>
    <row r="52" spans="1:18" ht="12.75" customHeight="1">
      <c r="A52" s="428" t="s">
        <v>397</v>
      </c>
      <c r="B52" s="428"/>
      <c r="C52" s="428"/>
      <c r="D52" s="428"/>
      <c r="E52" s="428"/>
    </row>
    <row r="53" spans="1:18" ht="26.25" customHeight="1">
      <c r="A53" s="429" t="s">
        <v>471</v>
      </c>
      <c r="B53" s="429"/>
      <c r="C53" s="429"/>
      <c r="D53" s="429"/>
      <c r="E53" s="429"/>
      <c r="F53" s="291"/>
    </row>
    <row r="54" spans="1:18">
      <c r="A54" s="291"/>
      <c r="B54" s="291"/>
      <c r="C54" s="291"/>
      <c r="D54" s="291"/>
      <c r="E54" s="291"/>
      <c r="F54" s="291"/>
    </row>
    <row r="55" spans="1:18" ht="13.9" customHeight="1">
      <c r="A55" s="276"/>
      <c r="B55" s="276"/>
      <c r="C55" s="276"/>
      <c r="D55" s="227"/>
      <c r="E55" s="227"/>
      <c r="F55" s="228"/>
    </row>
    <row r="56" spans="1:18" ht="25.5">
      <c r="A56" s="322" t="s">
        <v>331</v>
      </c>
      <c r="B56" s="322"/>
      <c r="C56" s="322"/>
      <c r="D56" s="322"/>
      <c r="E56" s="322"/>
      <c r="F56" s="322"/>
      <c r="G56" s="158"/>
      <c r="H56" s="158"/>
      <c r="I56" s="158"/>
      <c r="J56" s="158"/>
    </row>
    <row r="57" spans="1:18" ht="15.6" customHeight="1">
      <c r="A57" s="322"/>
      <c r="B57" s="322"/>
      <c r="C57" s="322"/>
    </row>
  </sheetData>
  <mergeCells count="7">
    <mergeCell ref="A46:E46"/>
    <mergeCell ref="A47:E47"/>
    <mergeCell ref="A48:E48"/>
    <mergeCell ref="A53:E53"/>
    <mergeCell ref="A51:E51"/>
    <mergeCell ref="A50:E50"/>
    <mergeCell ref="A52:E5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9"/>
  <sheetViews>
    <sheetView workbookViewId="0"/>
  </sheetViews>
  <sheetFormatPr defaultRowHeight="15"/>
  <sheetData>
    <row r="1" spans="1:1" ht="18">
      <c r="A1" s="94" t="s">
        <v>455</v>
      </c>
    </row>
    <row r="39" spans="2:2">
      <c r="B39" t="s">
        <v>403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2"/>
  <sheetViews>
    <sheetView workbookViewId="0">
      <selection sqref="A1:G1"/>
    </sheetView>
  </sheetViews>
  <sheetFormatPr defaultRowHeight="12.75"/>
  <cols>
    <col min="1" max="1" width="9.140625" style="1"/>
    <col min="2" max="2" width="12.85546875" style="90" customWidth="1"/>
    <col min="3" max="3" width="14.28515625" style="90" customWidth="1"/>
    <col min="4" max="4" width="15.5703125" style="90" customWidth="1"/>
    <col min="5" max="5" width="2.28515625" style="1" customWidth="1"/>
    <col min="6" max="6" width="45.7109375" style="1" customWidth="1"/>
    <col min="7" max="7" width="47.140625" style="1" customWidth="1"/>
    <col min="8" max="257" width="9.140625" style="1"/>
    <col min="258" max="258" width="12.85546875" style="1" customWidth="1"/>
    <col min="259" max="259" width="13" style="1" customWidth="1"/>
    <col min="260" max="260" width="15.5703125" style="1" customWidth="1"/>
    <col min="261" max="261" width="2.28515625" style="1" customWidth="1"/>
    <col min="262" max="262" width="45.7109375" style="1" customWidth="1"/>
    <col min="263" max="263" width="47.140625" style="1" customWidth="1"/>
    <col min="264" max="513" width="9.140625" style="1"/>
    <col min="514" max="514" width="12.85546875" style="1" customWidth="1"/>
    <col min="515" max="515" width="13" style="1" customWidth="1"/>
    <col min="516" max="516" width="15.5703125" style="1" customWidth="1"/>
    <col min="517" max="517" width="2.28515625" style="1" customWidth="1"/>
    <col min="518" max="518" width="45.7109375" style="1" customWidth="1"/>
    <col min="519" max="519" width="47.140625" style="1" customWidth="1"/>
    <col min="520" max="769" width="9.140625" style="1"/>
    <col min="770" max="770" width="12.85546875" style="1" customWidth="1"/>
    <col min="771" max="771" width="13" style="1" customWidth="1"/>
    <col min="772" max="772" width="15.5703125" style="1" customWidth="1"/>
    <col min="773" max="773" width="2.28515625" style="1" customWidth="1"/>
    <col min="774" max="774" width="45.7109375" style="1" customWidth="1"/>
    <col min="775" max="775" width="47.140625" style="1" customWidth="1"/>
    <col min="776" max="1025" width="9.140625" style="1"/>
    <col min="1026" max="1026" width="12.85546875" style="1" customWidth="1"/>
    <col min="1027" max="1027" width="13" style="1" customWidth="1"/>
    <col min="1028" max="1028" width="15.5703125" style="1" customWidth="1"/>
    <col min="1029" max="1029" width="2.28515625" style="1" customWidth="1"/>
    <col min="1030" max="1030" width="45.7109375" style="1" customWidth="1"/>
    <col min="1031" max="1031" width="47.140625" style="1" customWidth="1"/>
    <col min="1032" max="1281" width="9.140625" style="1"/>
    <col min="1282" max="1282" width="12.85546875" style="1" customWidth="1"/>
    <col min="1283" max="1283" width="13" style="1" customWidth="1"/>
    <col min="1284" max="1284" width="15.5703125" style="1" customWidth="1"/>
    <col min="1285" max="1285" width="2.28515625" style="1" customWidth="1"/>
    <col min="1286" max="1286" width="45.7109375" style="1" customWidth="1"/>
    <col min="1287" max="1287" width="47.140625" style="1" customWidth="1"/>
    <col min="1288" max="1537" width="9.140625" style="1"/>
    <col min="1538" max="1538" width="12.85546875" style="1" customWidth="1"/>
    <col min="1539" max="1539" width="13" style="1" customWidth="1"/>
    <col min="1540" max="1540" width="15.5703125" style="1" customWidth="1"/>
    <col min="1541" max="1541" width="2.28515625" style="1" customWidth="1"/>
    <col min="1542" max="1542" width="45.7109375" style="1" customWidth="1"/>
    <col min="1543" max="1543" width="47.140625" style="1" customWidth="1"/>
    <col min="1544" max="1793" width="9.140625" style="1"/>
    <col min="1794" max="1794" width="12.85546875" style="1" customWidth="1"/>
    <col min="1795" max="1795" width="13" style="1" customWidth="1"/>
    <col min="1796" max="1796" width="15.5703125" style="1" customWidth="1"/>
    <col min="1797" max="1797" width="2.28515625" style="1" customWidth="1"/>
    <col min="1798" max="1798" width="45.7109375" style="1" customWidth="1"/>
    <col min="1799" max="1799" width="47.140625" style="1" customWidth="1"/>
    <col min="1800" max="2049" width="9.140625" style="1"/>
    <col min="2050" max="2050" width="12.85546875" style="1" customWidth="1"/>
    <col min="2051" max="2051" width="13" style="1" customWidth="1"/>
    <col min="2052" max="2052" width="15.5703125" style="1" customWidth="1"/>
    <col min="2053" max="2053" width="2.28515625" style="1" customWidth="1"/>
    <col min="2054" max="2054" width="45.7109375" style="1" customWidth="1"/>
    <col min="2055" max="2055" width="47.140625" style="1" customWidth="1"/>
    <col min="2056" max="2305" width="9.140625" style="1"/>
    <col min="2306" max="2306" width="12.85546875" style="1" customWidth="1"/>
    <col min="2307" max="2307" width="13" style="1" customWidth="1"/>
    <col min="2308" max="2308" width="15.5703125" style="1" customWidth="1"/>
    <col min="2309" max="2309" width="2.28515625" style="1" customWidth="1"/>
    <col min="2310" max="2310" width="45.7109375" style="1" customWidth="1"/>
    <col min="2311" max="2311" width="47.140625" style="1" customWidth="1"/>
    <col min="2312" max="2561" width="9.140625" style="1"/>
    <col min="2562" max="2562" width="12.85546875" style="1" customWidth="1"/>
    <col min="2563" max="2563" width="13" style="1" customWidth="1"/>
    <col min="2564" max="2564" width="15.5703125" style="1" customWidth="1"/>
    <col min="2565" max="2565" width="2.28515625" style="1" customWidth="1"/>
    <col min="2566" max="2566" width="45.7109375" style="1" customWidth="1"/>
    <col min="2567" max="2567" width="47.140625" style="1" customWidth="1"/>
    <col min="2568" max="2817" width="9.140625" style="1"/>
    <col min="2818" max="2818" width="12.85546875" style="1" customWidth="1"/>
    <col min="2819" max="2819" width="13" style="1" customWidth="1"/>
    <col min="2820" max="2820" width="15.5703125" style="1" customWidth="1"/>
    <col min="2821" max="2821" width="2.28515625" style="1" customWidth="1"/>
    <col min="2822" max="2822" width="45.7109375" style="1" customWidth="1"/>
    <col min="2823" max="2823" width="47.140625" style="1" customWidth="1"/>
    <col min="2824" max="3073" width="9.140625" style="1"/>
    <col min="3074" max="3074" width="12.85546875" style="1" customWidth="1"/>
    <col min="3075" max="3075" width="13" style="1" customWidth="1"/>
    <col min="3076" max="3076" width="15.5703125" style="1" customWidth="1"/>
    <col min="3077" max="3077" width="2.28515625" style="1" customWidth="1"/>
    <col min="3078" max="3078" width="45.7109375" style="1" customWidth="1"/>
    <col min="3079" max="3079" width="47.140625" style="1" customWidth="1"/>
    <col min="3080" max="3329" width="9.140625" style="1"/>
    <col min="3330" max="3330" width="12.85546875" style="1" customWidth="1"/>
    <col min="3331" max="3331" width="13" style="1" customWidth="1"/>
    <col min="3332" max="3332" width="15.5703125" style="1" customWidth="1"/>
    <col min="3333" max="3333" width="2.28515625" style="1" customWidth="1"/>
    <col min="3334" max="3334" width="45.7109375" style="1" customWidth="1"/>
    <col min="3335" max="3335" width="47.140625" style="1" customWidth="1"/>
    <col min="3336" max="3585" width="9.140625" style="1"/>
    <col min="3586" max="3586" width="12.85546875" style="1" customWidth="1"/>
    <col min="3587" max="3587" width="13" style="1" customWidth="1"/>
    <col min="3588" max="3588" width="15.5703125" style="1" customWidth="1"/>
    <col min="3589" max="3589" width="2.28515625" style="1" customWidth="1"/>
    <col min="3590" max="3590" width="45.7109375" style="1" customWidth="1"/>
    <col min="3591" max="3591" width="47.140625" style="1" customWidth="1"/>
    <col min="3592" max="3841" width="9.140625" style="1"/>
    <col min="3842" max="3842" width="12.85546875" style="1" customWidth="1"/>
    <col min="3843" max="3843" width="13" style="1" customWidth="1"/>
    <col min="3844" max="3844" width="15.5703125" style="1" customWidth="1"/>
    <col min="3845" max="3845" width="2.28515625" style="1" customWidth="1"/>
    <col min="3846" max="3846" width="45.7109375" style="1" customWidth="1"/>
    <col min="3847" max="3847" width="47.140625" style="1" customWidth="1"/>
    <col min="3848" max="4097" width="9.140625" style="1"/>
    <col min="4098" max="4098" width="12.85546875" style="1" customWidth="1"/>
    <col min="4099" max="4099" width="13" style="1" customWidth="1"/>
    <col min="4100" max="4100" width="15.5703125" style="1" customWidth="1"/>
    <col min="4101" max="4101" width="2.28515625" style="1" customWidth="1"/>
    <col min="4102" max="4102" width="45.7109375" style="1" customWidth="1"/>
    <col min="4103" max="4103" width="47.140625" style="1" customWidth="1"/>
    <col min="4104" max="4353" width="9.140625" style="1"/>
    <col min="4354" max="4354" width="12.85546875" style="1" customWidth="1"/>
    <col min="4355" max="4355" width="13" style="1" customWidth="1"/>
    <col min="4356" max="4356" width="15.5703125" style="1" customWidth="1"/>
    <col min="4357" max="4357" width="2.28515625" style="1" customWidth="1"/>
    <col min="4358" max="4358" width="45.7109375" style="1" customWidth="1"/>
    <col min="4359" max="4359" width="47.140625" style="1" customWidth="1"/>
    <col min="4360" max="4609" width="9.140625" style="1"/>
    <col min="4610" max="4610" width="12.85546875" style="1" customWidth="1"/>
    <col min="4611" max="4611" width="13" style="1" customWidth="1"/>
    <col min="4612" max="4612" width="15.5703125" style="1" customWidth="1"/>
    <col min="4613" max="4613" width="2.28515625" style="1" customWidth="1"/>
    <col min="4614" max="4614" width="45.7109375" style="1" customWidth="1"/>
    <col min="4615" max="4615" width="47.140625" style="1" customWidth="1"/>
    <col min="4616" max="4865" width="9.140625" style="1"/>
    <col min="4866" max="4866" width="12.85546875" style="1" customWidth="1"/>
    <col min="4867" max="4867" width="13" style="1" customWidth="1"/>
    <col min="4868" max="4868" width="15.5703125" style="1" customWidth="1"/>
    <col min="4869" max="4869" width="2.28515625" style="1" customWidth="1"/>
    <col min="4870" max="4870" width="45.7109375" style="1" customWidth="1"/>
    <col min="4871" max="4871" width="47.140625" style="1" customWidth="1"/>
    <col min="4872" max="5121" width="9.140625" style="1"/>
    <col min="5122" max="5122" width="12.85546875" style="1" customWidth="1"/>
    <col min="5123" max="5123" width="13" style="1" customWidth="1"/>
    <col min="5124" max="5124" width="15.5703125" style="1" customWidth="1"/>
    <col min="5125" max="5125" width="2.28515625" style="1" customWidth="1"/>
    <col min="5126" max="5126" width="45.7109375" style="1" customWidth="1"/>
    <col min="5127" max="5127" width="47.140625" style="1" customWidth="1"/>
    <col min="5128" max="5377" width="9.140625" style="1"/>
    <col min="5378" max="5378" width="12.85546875" style="1" customWidth="1"/>
    <col min="5379" max="5379" width="13" style="1" customWidth="1"/>
    <col min="5380" max="5380" width="15.5703125" style="1" customWidth="1"/>
    <col min="5381" max="5381" width="2.28515625" style="1" customWidth="1"/>
    <col min="5382" max="5382" width="45.7109375" style="1" customWidth="1"/>
    <col min="5383" max="5383" width="47.140625" style="1" customWidth="1"/>
    <col min="5384" max="5633" width="9.140625" style="1"/>
    <col min="5634" max="5634" width="12.85546875" style="1" customWidth="1"/>
    <col min="5635" max="5635" width="13" style="1" customWidth="1"/>
    <col min="5636" max="5636" width="15.5703125" style="1" customWidth="1"/>
    <col min="5637" max="5637" width="2.28515625" style="1" customWidth="1"/>
    <col min="5638" max="5638" width="45.7109375" style="1" customWidth="1"/>
    <col min="5639" max="5639" width="47.140625" style="1" customWidth="1"/>
    <col min="5640" max="5889" width="9.140625" style="1"/>
    <col min="5890" max="5890" width="12.85546875" style="1" customWidth="1"/>
    <col min="5891" max="5891" width="13" style="1" customWidth="1"/>
    <col min="5892" max="5892" width="15.5703125" style="1" customWidth="1"/>
    <col min="5893" max="5893" width="2.28515625" style="1" customWidth="1"/>
    <col min="5894" max="5894" width="45.7109375" style="1" customWidth="1"/>
    <col min="5895" max="5895" width="47.140625" style="1" customWidth="1"/>
    <col min="5896" max="6145" width="9.140625" style="1"/>
    <col min="6146" max="6146" width="12.85546875" style="1" customWidth="1"/>
    <col min="6147" max="6147" width="13" style="1" customWidth="1"/>
    <col min="6148" max="6148" width="15.5703125" style="1" customWidth="1"/>
    <col min="6149" max="6149" width="2.28515625" style="1" customWidth="1"/>
    <col min="6150" max="6150" width="45.7109375" style="1" customWidth="1"/>
    <col min="6151" max="6151" width="47.140625" style="1" customWidth="1"/>
    <col min="6152" max="6401" width="9.140625" style="1"/>
    <col min="6402" max="6402" width="12.85546875" style="1" customWidth="1"/>
    <col min="6403" max="6403" width="13" style="1" customWidth="1"/>
    <col min="6404" max="6404" width="15.5703125" style="1" customWidth="1"/>
    <col min="6405" max="6405" width="2.28515625" style="1" customWidth="1"/>
    <col min="6406" max="6406" width="45.7109375" style="1" customWidth="1"/>
    <col min="6407" max="6407" width="47.140625" style="1" customWidth="1"/>
    <col min="6408" max="6657" width="9.140625" style="1"/>
    <col min="6658" max="6658" width="12.85546875" style="1" customWidth="1"/>
    <col min="6659" max="6659" width="13" style="1" customWidth="1"/>
    <col min="6660" max="6660" width="15.5703125" style="1" customWidth="1"/>
    <col min="6661" max="6661" width="2.28515625" style="1" customWidth="1"/>
    <col min="6662" max="6662" width="45.7109375" style="1" customWidth="1"/>
    <col min="6663" max="6663" width="47.140625" style="1" customWidth="1"/>
    <col min="6664" max="6913" width="9.140625" style="1"/>
    <col min="6914" max="6914" width="12.85546875" style="1" customWidth="1"/>
    <col min="6915" max="6915" width="13" style="1" customWidth="1"/>
    <col min="6916" max="6916" width="15.5703125" style="1" customWidth="1"/>
    <col min="6917" max="6917" width="2.28515625" style="1" customWidth="1"/>
    <col min="6918" max="6918" width="45.7109375" style="1" customWidth="1"/>
    <col min="6919" max="6919" width="47.140625" style="1" customWidth="1"/>
    <col min="6920" max="7169" width="9.140625" style="1"/>
    <col min="7170" max="7170" width="12.85546875" style="1" customWidth="1"/>
    <col min="7171" max="7171" width="13" style="1" customWidth="1"/>
    <col min="7172" max="7172" width="15.5703125" style="1" customWidth="1"/>
    <col min="7173" max="7173" width="2.28515625" style="1" customWidth="1"/>
    <col min="7174" max="7174" width="45.7109375" style="1" customWidth="1"/>
    <col min="7175" max="7175" width="47.140625" style="1" customWidth="1"/>
    <col min="7176" max="7425" width="9.140625" style="1"/>
    <col min="7426" max="7426" width="12.85546875" style="1" customWidth="1"/>
    <col min="7427" max="7427" width="13" style="1" customWidth="1"/>
    <col min="7428" max="7428" width="15.5703125" style="1" customWidth="1"/>
    <col min="7429" max="7429" width="2.28515625" style="1" customWidth="1"/>
    <col min="7430" max="7430" width="45.7109375" style="1" customWidth="1"/>
    <col min="7431" max="7431" width="47.140625" style="1" customWidth="1"/>
    <col min="7432" max="7681" width="9.140625" style="1"/>
    <col min="7682" max="7682" width="12.85546875" style="1" customWidth="1"/>
    <col min="7683" max="7683" width="13" style="1" customWidth="1"/>
    <col min="7684" max="7684" width="15.5703125" style="1" customWidth="1"/>
    <col min="7685" max="7685" width="2.28515625" style="1" customWidth="1"/>
    <col min="7686" max="7686" width="45.7109375" style="1" customWidth="1"/>
    <col min="7687" max="7687" width="47.140625" style="1" customWidth="1"/>
    <col min="7688" max="7937" width="9.140625" style="1"/>
    <col min="7938" max="7938" width="12.85546875" style="1" customWidth="1"/>
    <col min="7939" max="7939" width="13" style="1" customWidth="1"/>
    <col min="7940" max="7940" width="15.5703125" style="1" customWidth="1"/>
    <col min="7941" max="7941" width="2.28515625" style="1" customWidth="1"/>
    <col min="7942" max="7942" width="45.7109375" style="1" customWidth="1"/>
    <col min="7943" max="7943" width="47.140625" style="1" customWidth="1"/>
    <col min="7944" max="8193" width="9.140625" style="1"/>
    <col min="8194" max="8194" width="12.85546875" style="1" customWidth="1"/>
    <col min="8195" max="8195" width="13" style="1" customWidth="1"/>
    <col min="8196" max="8196" width="15.5703125" style="1" customWidth="1"/>
    <col min="8197" max="8197" width="2.28515625" style="1" customWidth="1"/>
    <col min="8198" max="8198" width="45.7109375" style="1" customWidth="1"/>
    <col min="8199" max="8199" width="47.140625" style="1" customWidth="1"/>
    <col min="8200" max="8449" width="9.140625" style="1"/>
    <col min="8450" max="8450" width="12.85546875" style="1" customWidth="1"/>
    <col min="8451" max="8451" width="13" style="1" customWidth="1"/>
    <col min="8452" max="8452" width="15.5703125" style="1" customWidth="1"/>
    <col min="8453" max="8453" width="2.28515625" style="1" customWidth="1"/>
    <col min="8454" max="8454" width="45.7109375" style="1" customWidth="1"/>
    <col min="8455" max="8455" width="47.140625" style="1" customWidth="1"/>
    <col min="8456" max="8705" width="9.140625" style="1"/>
    <col min="8706" max="8706" width="12.85546875" style="1" customWidth="1"/>
    <col min="8707" max="8707" width="13" style="1" customWidth="1"/>
    <col min="8708" max="8708" width="15.5703125" style="1" customWidth="1"/>
    <col min="8709" max="8709" width="2.28515625" style="1" customWidth="1"/>
    <col min="8710" max="8710" width="45.7109375" style="1" customWidth="1"/>
    <col min="8711" max="8711" width="47.140625" style="1" customWidth="1"/>
    <col min="8712" max="8961" width="9.140625" style="1"/>
    <col min="8962" max="8962" width="12.85546875" style="1" customWidth="1"/>
    <col min="8963" max="8963" width="13" style="1" customWidth="1"/>
    <col min="8964" max="8964" width="15.5703125" style="1" customWidth="1"/>
    <col min="8965" max="8965" width="2.28515625" style="1" customWidth="1"/>
    <col min="8966" max="8966" width="45.7109375" style="1" customWidth="1"/>
    <col min="8967" max="8967" width="47.140625" style="1" customWidth="1"/>
    <col min="8968" max="9217" width="9.140625" style="1"/>
    <col min="9218" max="9218" width="12.85546875" style="1" customWidth="1"/>
    <col min="9219" max="9219" width="13" style="1" customWidth="1"/>
    <col min="9220" max="9220" width="15.5703125" style="1" customWidth="1"/>
    <col min="9221" max="9221" width="2.28515625" style="1" customWidth="1"/>
    <col min="9222" max="9222" width="45.7109375" style="1" customWidth="1"/>
    <col min="9223" max="9223" width="47.140625" style="1" customWidth="1"/>
    <col min="9224" max="9473" width="9.140625" style="1"/>
    <col min="9474" max="9474" width="12.85546875" style="1" customWidth="1"/>
    <col min="9475" max="9475" width="13" style="1" customWidth="1"/>
    <col min="9476" max="9476" width="15.5703125" style="1" customWidth="1"/>
    <col min="9477" max="9477" width="2.28515625" style="1" customWidth="1"/>
    <col min="9478" max="9478" width="45.7109375" style="1" customWidth="1"/>
    <col min="9479" max="9479" width="47.140625" style="1" customWidth="1"/>
    <col min="9480" max="9729" width="9.140625" style="1"/>
    <col min="9730" max="9730" width="12.85546875" style="1" customWidth="1"/>
    <col min="9731" max="9731" width="13" style="1" customWidth="1"/>
    <col min="9732" max="9732" width="15.5703125" style="1" customWidth="1"/>
    <col min="9733" max="9733" width="2.28515625" style="1" customWidth="1"/>
    <col min="9734" max="9734" width="45.7109375" style="1" customWidth="1"/>
    <col min="9735" max="9735" width="47.140625" style="1" customWidth="1"/>
    <col min="9736" max="9985" width="9.140625" style="1"/>
    <col min="9986" max="9986" width="12.85546875" style="1" customWidth="1"/>
    <col min="9987" max="9987" width="13" style="1" customWidth="1"/>
    <col min="9988" max="9988" width="15.5703125" style="1" customWidth="1"/>
    <col min="9989" max="9989" width="2.28515625" style="1" customWidth="1"/>
    <col min="9990" max="9990" width="45.7109375" style="1" customWidth="1"/>
    <col min="9991" max="9991" width="47.140625" style="1" customWidth="1"/>
    <col min="9992" max="10241" width="9.140625" style="1"/>
    <col min="10242" max="10242" width="12.85546875" style="1" customWidth="1"/>
    <col min="10243" max="10243" width="13" style="1" customWidth="1"/>
    <col min="10244" max="10244" width="15.5703125" style="1" customWidth="1"/>
    <col min="10245" max="10245" width="2.28515625" style="1" customWidth="1"/>
    <col min="10246" max="10246" width="45.7109375" style="1" customWidth="1"/>
    <col min="10247" max="10247" width="47.140625" style="1" customWidth="1"/>
    <col min="10248" max="10497" width="9.140625" style="1"/>
    <col min="10498" max="10498" width="12.85546875" style="1" customWidth="1"/>
    <col min="10499" max="10499" width="13" style="1" customWidth="1"/>
    <col min="10500" max="10500" width="15.5703125" style="1" customWidth="1"/>
    <col min="10501" max="10501" width="2.28515625" style="1" customWidth="1"/>
    <col min="10502" max="10502" width="45.7109375" style="1" customWidth="1"/>
    <col min="10503" max="10503" width="47.140625" style="1" customWidth="1"/>
    <col min="10504" max="10753" width="9.140625" style="1"/>
    <col min="10754" max="10754" width="12.85546875" style="1" customWidth="1"/>
    <col min="10755" max="10755" width="13" style="1" customWidth="1"/>
    <col min="10756" max="10756" width="15.5703125" style="1" customWidth="1"/>
    <col min="10757" max="10757" width="2.28515625" style="1" customWidth="1"/>
    <col min="10758" max="10758" width="45.7109375" style="1" customWidth="1"/>
    <col min="10759" max="10759" width="47.140625" style="1" customWidth="1"/>
    <col min="10760" max="11009" width="9.140625" style="1"/>
    <col min="11010" max="11010" width="12.85546875" style="1" customWidth="1"/>
    <col min="11011" max="11011" width="13" style="1" customWidth="1"/>
    <col min="11012" max="11012" width="15.5703125" style="1" customWidth="1"/>
    <col min="11013" max="11013" width="2.28515625" style="1" customWidth="1"/>
    <col min="11014" max="11014" width="45.7109375" style="1" customWidth="1"/>
    <col min="11015" max="11015" width="47.140625" style="1" customWidth="1"/>
    <col min="11016" max="11265" width="9.140625" style="1"/>
    <col min="11266" max="11266" width="12.85546875" style="1" customWidth="1"/>
    <col min="11267" max="11267" width="13" style="1" customWidth="1"/>
    <col min="11268" max="11268" width="15.5703125" style="1" customWidth="1"/>
    <col min="11269" max="11269" width="2.28515625" style="1" customWidth="1"/>
    <col min="11270" max="11270" width="45.7109375" style="1" customWidth="1"/>
    <col min="11271" max="11271" width="47.140625" style="1" customWidth="1"/>
    <col min="11272" max="11521" width="9.140625" style="1"/>
    <col min="11522" max="11522" width="12.85546875" style="1" customWidth="1"/>
    <col min="11523" max="11523" width="13" style="1" customWidth="1"/>
    <col min="11524" max="11524" width="15.5703125" style="1" customWidth="1"/>
    <col min="11525" max="11525" width="2.28515625" style="1" customWidth="1"/>
    <col min="11526" max="11526" width="45.7109375" style="1" customWidth="1"/>
    <col min="11527" max="11527" width="47.140625" style="1" customWidth="1"/>
    <col min="11528" max="11777" width="9.140625" style="1"/>
    <col min="11778" max="11778" width="12.85546875" style="1" customWidth="1"/>
    <col min="11779" max="11779" width="13" style="1" customWidth="1"/>
    <col min="11780" max="11780" width="15.5703125" style="1" customWidth="1"/>
    <col min="11781" max="11781" width="2.28515625" style="1" customWidth="1"/>
    <col min="11782" max="11782" width="45.7109375" style="1" customWidth="1"/>
    <col min="11783" max="11783" width="47.140625" style="1" customWidth="1"/>
    <col min="11784" max="12033" width="9.140625" style="1"/>
    <col min="12034" max="12034" width="12.85546875" style="1" customWidth="1"/>
    <col min="12035" max="12035" width="13" style="1" customWidth="1"/>
    <col min="12036" max="12036" width="15.5703125" style="1" customWidth="1"/>
    <col min="12037" max="12037" width="2.28515625" style="1" customWidth="1"/>
    <col min="12038" max="12038" width="45.7109375" style="1" customWidth="1"/>
    <col min="12039" max="12039" width="47.140625" style="1" customWidth="1"/>
    <col min="12040" max="12289" width="9.140625" style="1"/>
    <col min="12290" max="12290" width="12.85546875" style="1" customWidth="1"/>
    <col min="12291" max="12291" width="13" style="1" customWidth="1"/>
    <col min="12292" max="12292" width="15.5703125" style="1" customWidth="1"/>
    <col min="12293" max="12293" width="2.28515625" style="1" customWidth="1"/>
    <col min="12294" max="12294" width="45.7109375" style="1" customWidth="1"/>
    <col min="12295" max="12295" width="47.140625" style="1" customWidth="1"/>
    <col min="12296" max="12545" width="9.140625" style="1"/>
    <col min="12546" max="12546" width="12.85546875" style="1" customWidth="1"/>
    <col min="12547" max="12547" width="13" style="1" customWidth="1"/>
    <col min="12548" max="12548" width="15.5703125" style="1" customWidth="1"/>
    <col min="12549" max="12549" width="2.28515625" style="1" customWidth="1"/>
    <col min="12550" max="12550" width="45.7109375" style="1" customWidth="1"/>
    <col min="12551" max="12551" width="47.140625" style="1" customWidth="1"/>
    <col min="12552" max="12801" width="9.140625" style="1"/>
    <col min="12802" max="12802" width="12.85546875" style="1" customWidth="1"/>
    <col min="12803" max="12803" width="13" style="1" customWidth="1"/>
    <col min="12804" max="12804" width="15.5703125" style="1" customWidth="1"/>
    <col min="12805" max="12805" width="2.28515625" style="1" customWidth="1"/>
    <col min="12806" max="12806" width="45.7109375" style="1" customWidth="1"/>
    <col min="12807" max="12807" width="47.140625" style="1" customWidth="1"/>
    <col min="12808" max="13057" width="9.140625" style="1"/>
    <col min="13058" max="13058" width="12.85546875" style="1" customWidth="1"/>
    <col min="13059" max="13059" width="13" style="1" customWidth="1"/>
    <col min="13060" max="13060" width="15.5703125" style="1" customWidth="1"/>
    <col min="13061" max="13061" width="2.28515625" style="1" customWidth="1"/>
    <col min="13062" max="13062" width="45.7109375" style="1" customWidth="1"/>
    <col min="13063" max="13063" width="47.140625" style="1" customWidth="1"/>
    <col min="13064" max="13313" width="9.140625" style="1"/>
    <col min="13314" max="13314" width="12.85546875" style="1" customWidth="1"/>
    <col min="13315" max="13315" width="13" style="1" customWidth="1"/>
    <col min="13316" max="13316" width="15.5703125" style="1" customWidth="1"/>
    <col min="13317" max="13317" width="2.28515625" style="1" customWidth="1"/>
    <col min="13318" max="13318" width="45.7109375" style="1" customWidth="1"/>
    <col min="13319" max="13319" width="47.140625" style="1" customWidth="1"/>
    <col min="13320" max="13569" width="9.140625" style="1"/>
    <col min="13570" max="13570" width="12.85546875" style="1" customWidth="1"/>
    <col min="13571" max="13571" width="13" style="1" customWidth="1"/>
    <col min="13572" max="13572" width="15.5703125" style="1" customWidth="1"/>
    <col min="13573" max="13573" width="2.28515625" style="1" customWidth="1"/>
    <col min="13574" max="13574" width="45.7109375" style="1" customWidth="1"/>
    <col min="13575" max="13575" width="47.140625" style="1" customWidth="1"/>
    <col min="13576" max="13825" width="9.140625" style="1"/>
    <col min="13826" max="13826" width="12.85546875" style="1" customWidth="1"/>
    <col min="13827" max="13827" width="13" style="1" customWidth="1"/>
    <col min="13828" max="13828" width="15.5703125" style="1" customWidth="1"/>
    <col min="13829" max="13829" width="2.28515625" style="1" customWidth="1"/>
    <col min="13830" max="13830" width="45.7109375" style="1" customWidth="1"/>
    <col min="13831" max="13831" width="47.140625" style="1" customWidth="1"/>
    <col min="13832" max="14081" width="9.140625" style="1"/>
    <col min="14082" max="14082" width="12.85546875" style="1" customWidth="1"/>
    <col min="14083" max="14083" width="13" style="1" customWidth="1"/>
    <col min="14084" max="14084" width="15.5703125" style="1" customWidth="1"/>
    <col min="14085" max="14085" width="2.28515625" style="1" customWidth="1"/>
    <col min="14086" max="14086" width="45.7109375" style="1" customWidth="1"/>
    <col min="14087" max="14087" width="47.140625" style="1" customWidth="1"/>
    <col min="14088" max="14337" width="9.140625" style="1"/>
    <col min="14338" max="14338" width="12.85546875" style="1" customWidth="1"/>
    <col min="14339" max="14339" width="13" style="1" customWidth="1"/>
    <col min="14340" max="14340" width="15.5703125" style="1" customWidth="1"/>
    <col min="14341" max="14341" width="2.28515625" style="1" customWidth="1"/>
    <col min="14342" max="14342" width="45.7109375" style="1" customWidth="1"/>
    <col min="14343" max="14343" width="47.140625" style="1" customWidth="1"/>
    <col min="14344" max="14593" width="9.140625" style="1"/>
    <col min="14594" max="14594" width="12.85546875" style="1" customWidth="1"/>
    <col min="14595" max="14595" width="13" style="1" customWidth="1"/>
    <col min="14596" max="14596" width="15.5703125" style="1" customWidth="1"/>
    <col min="14597" max="14597" width="2.28515625" style="1" customWidth="1"/>
    <col min="14598" max="14598" width="45.7109375" style="1" customWidth="1"/>
    <col min="14599" max="14599" width="47.140625" style="1" customWidth="1"/>
    <col min="14600" max="14849" width="9.140625" style="1"/>
    <col min="14850" max="14850" width="12.85546875" style="1" customWidth="1"/>
    <col min="14851" max="14851" width="13" style="1" customWidth="1"/>
    <col min="14852" max="14852" width="15.5703125" style="1" customWidth="1"/>
    <col min="14853" max="14853" width="2.28515625" style="1" customWidth="1"/>
    <col min="14854" max="14854" width="45.7109375" style="1" customWidth="1"/>
    <col min="14855" max="14855" width="47.140625" style="1" customWidth="1"/>
    <col min="14856" max="15105" width="9.140625" style="1"/>
    <col min="15106" max="15106" width="12.85546875" style="1" customWidth="1"/>
    <col min="15107" max="15107" width="13" style="1" customWidth="1"/>
    <col min="15108" max="15108" width="15.5703125" style="1" customWidth="1"/>
    <col min="15109" max="15109" width="2.28515625" style="1" customWidth="1"/>
    <col min="15110" max="15110" width="45.7109375" style="1" customWidth="1"/>
    <col min="15111" max="15111" width="47.140625" style="1" customWidth="1"/>
    <col min="15112" max="15361" width="9.140625" style="1"/>
    <col min="15362" max="15362" width="12.85546875" style="1" customWidth="1"/>
    <col min="15363" max="15363" width="13" style="1" customWidth="1"/>
    <col min="15364" max="15364" width="15.5703125" style="1" customWidth="1"/>
    <col min="15365" max="15365" width="2.28515625" style="1" customWidth="1"/>
    <col min="15366" max="15366" width="45.7109375" style="1" customWidth="1"/>
    <col min="15367" max="15367" width="47.140625" style="1" customWidth="1"/>
    <col min="15368" max="15617" width="9.140625" style="1"/>
    <col min="15618" max="15618" width="12.85546875" style="1" customWidth="1"/>
    <col min="15619" max="15619" width="13" style="1" customWidth="1"/>
    <col min="15620" max="15620" width="15.5703125" style="1" customWidth="1"/>
    <col min="15621" max="15621" width="2.28515625" style="1" customWidth="1"/>
    <col min="15622" max="15622" width="45.7109375" style="1" customWidth="1"/>
    <col min="15623" max="15623" width="47.140625" style="1" customWidth="1"/>
    <col min="15624" max="15873" width="9.140625" style="1"/>
    <col min="15874" max="15874" width="12.85546875" style="1" customWidth="1"/>
    <col min="15875" max="15875" width="13" style="1" customWidth="1"/>
    <col min="15876" max="15876" width="15.5703125" style="1" customWidth="1"/>
    <col min="15877" max="15877" width="2.28515625" style="1" customWidth="1"/>
    <col min="15878" max="15878" width="45.7109375" style="1" customWidth="1"/>
    <col min="15879" max="15879" width="47.140625" style="1" customWidth="1"/>
    <col min="15880" max="16129" width="9.140625" style="1"/>
    <col min="16130" max="16130" width="12.85546875" style="1" customWidth="1"/>
    <col min="16131" max="16131" width="13" style="1" customWidth="1"/>
    <col min="16132" max="16132" width="15.5703125" style="1" customWidth="1"/>
    <col min="16133" max="16133" width="2.28515625" style="1" customWidth="1"/>
    <col min="16134" max="16134" width="45.7109375" style="1" customWidth="1"/>
    <col min="16135" max="16135" width="47.140625" style="1" customWidth="1"/>
    <col min="16136" max="16384" width="9.140625" style="1"/>
  </cols>
  <sheetData>
    <row r="1" spans="1:7" ht="18">
      <c r="A1" s="434" t="s">
        <v>423</v>
      </c>
      <c r="B1" s="435"/>
      <c r="C1" s="435"/>
      <c r="D1" s="435"/>
      <c r="E1" s="436"/>
      <c r="F1" s="436"/>
      <c r="G1" s="436"/>
    </row>
    <row r="2" spans="1:7" ht="7.15" customHeight="1">
      <c r="A2" s="69"/>
      <c r="B2" s="69"/>
      <c r="C2" s="69"/>
      <c r="D2" s="69"/>
      <c r="E2" s="70"/>
      <c r="F2" s="70"/>
      <c r="G2" s="71"/>
    </row>
    <row r="3" spans="1:7" ht="17.45" customHeight="1">
      <c r="A3" s="72"/>
      <c r="B3" s="73" t="s">
        <v>246</v>
      </c>
      <c r="C3" s="73" t="s">
        <v>245</v>
      </c>
      <c r="D3" s="73" t="s">
        <v>301</v>
      </c>
      <c r="E3" s="71"/>
      <c r="F3" s="71"/>
      <c r="G3" s="71"/>
    </row>
    <row r="4" spans="1:7">
      <c r="A4" s="13" t="s">
        <v>25</v>
      </c>
      <c r="B4" s="437" t="s">
        <v>36</v>
      </c>
      <c r="C4" s="437" t="s">
        <v>37</v>
      </c>
      <c r="D4" s="437" t="s">
        <v>38</v>
      </c>
      <c r="E4" s="71"/>
      <c r="F4" s="71"/>
      <c r="G4" s="71"/>
    </row>
    <row r="5" spans="1:7">
      <c r="A5" s="74"/>
      <c r="B5" s="438"/>
      <c r="C5" s="438" t="s">
        <v>39</v>
      </c>
      <c r="D5" s="438" t="s">
        <v>40</v>
      </c>
      <c r="E5" s="71"/>
      <c r="F5" s="71"/>
      <c r="G5" s="71"/>
    </row>
    <row r="6" spans="1:7" ht="6" customHeight="1">
      <c r="A6" s="72"/>
      <c r="B6" s="75"/>
      <c r="C6" s="75"/>
      <c r="D6" s="75"/>
      <c r="E6" s="71"/>
      <c r="F6" s="71"/>
      <c r="G6" s="71"/>
    </row>
    <row r="7" spans="1:7">
      <c r="A7" s="18">
        <v>1960</v>
      </c>
      <c r="B7" s="76">
        <v>186.9</v>
      </c>
      <c r="C7" s="77" t="s">
        <v>28</v>
      </c>
      <c r="D7" s="76">
        <v>341.3</v>
      </c>
      <c r="E7" s="78"/>
      <c r="F7" s="71"/>
      <c r="G7" s="71"/>
    </row>
    <row r="8" spans="1:7">
      <c r="A8" s="18">
        <v>1961</v>
      </c>
      <c r="B8" s="76">
        <v>262.5</v>
      </c>
      <c r="C8" s="77" t="s">
        <v>28</v>
      </c>
      <c r="D8" s="76">
        <v>356.2</v>
      </c>
      <c r="E8" s="78"/>
      <c r="F8" s="71"/>
      <c r="G8" s="71"/>
    </row>
    <row r="9" spans="1:7">
      <c r="A9" s="18">
        <v>1962</v>
      </c>
      <c r="B9" s="76">
        <v>291.60000000000002</v>
      </c>
      <c r="C9" s="76">
        <v>1.3</v>
      </c>
      <c r="D9" s="76">
        <v>3712.5</v>
      </c>
      <c r="E9" s="78"/>
      <c r="F9" s="71"/>
      <c r="G9" s="71"/>
    </row>
    <row r="10" spans="1:7">
      <c r="A10" s="18">
        <v>1963</v>
      </c>
      <c r="B10" s="76">
        <v>285.5</v>
      </c>
      <c r="C10" s="76">
        <v>0.7</v>
      </c>
      <c r="D10" s="76">
        <v>3303.3</v>
      </c>
      <c r="E10" s="78"/>
      <c r="F10" s="71"/>
      <c r="G10" s="71"/>
    </row>
    <row r="11" spans="1:7">
      <c r="A11" s="18">
        <v>1964</v>
      </c>
      <c r="B11" s="76">
        <v>293.8</v>
      </c>
      <c r="C11" s="76">
        <v>3.6</v>
      </c>
      <c r="D11" s="76">
        <v>2449.5</v>
      </c>
      <c r="E11" s="78"/>
      <c r="F11" s="71"/>
      <c r="G11" s="71"/>
    </row>
    <row r="12" spans="1:7">
      <c r="A12" s="18">
        <v>1965</v>
      </c>
      <c r="B12" s="76">
        <v>295.8</v>
      </c>
      <c r="C12" s="76">
        <v>0.7</v>
      </c>
      <c r="D12" s="76">
        <v>1992.3</v>
      </c>
      <c r="E12" s="78"/>
      <c r="F12" s="71"/>
      <c r="G12" s="71"/>
    </row>
    <row r="13" spans="1:7">
      <c r="A13" s="18">
        <v>1966</v>
      </c>
      <c r="B13" s="76">
        <v>323.5</v>
      </c>
      <c r="C13" s="76">
        <v>82.2</v>
      </c>
      <c r="D13" s="76">
        <v>2977.2</v>
      </c>
      <c r="E13" s="78"/>
      <c r="F13" s="71"/>
      <c r="G13" s="71"/>
    </row>
    <row r="14" spans="1:7">
      <c r="A14" s="18">
        <v>1967</v>
      </c>
      <c r="B14" s="76">
        <v>325.39999999999998</v>
      </c>
      <c r="C14" s="76">
        <v>6.1</v>
      </c>
      <c r="D14" s="76">
        <v>502.5</v>
      </c>
      <c r="E14" s="78"/>
      <c r="F14" s="71"/>
      <c r="G14" s="71"/>
    </row>
    <row r="15" spans="1:7">
      <c r="A15" s="18">
        <v>1968</v>
      </c>
      <c r="B15" s="76">
        <v>399.2</v>
      </c>
      <c r="C15" s="76">
        <v>22.9</v>
      </c>
      <c r="D15" s="76">
        <v>631.29999999999995</v>
      </c>
      <c r="E15" s="78"/>
      <c r="F15" s="71"/>
      <c r="G15" s="71"/>
    </row>
    <row r="16" spans="1:7">
      <c r="A16" s="18">
        <v>1969</v>
      </c>
      <c r="B16" s="76">
        <v>576.6</v>
      </c>
      <c r="C16" s="76">
        <v>104.9</v>
      </c>
      <c r="D16" s="76">
        <v>1520.5</v>
      </c>
      <c r="E16" s="78"/>
      <c r="F16" s="71"/>
      <c r="G16" s="71"/>
    </row>
    <row r="17" spans="1:7">
      <c r="A17" s="18">
        <v>1970</v>
      </c>
      <c r="B17" s="76">
        <v>722.7</v>
      </c>
      <c r="C17" s="76">
        <v>26</v>
      </c>
      <c r="D17" s="76">
        <v>2529.4</v>
      </c>
      <c r="E17" s="78"/>
      <c r="F17" s="71"/>
      <c r="G17" s="71"/>
    </row>
    <row r="18" spans="1:7">
      <c r="A18" s="18">
        <v>1971</v>
      </c>
      <c r="B18" s="76">
        <v>672</v>
      </c>
      <c r="C18" s="76">
        <v>0.2</v>
      </c>
      <c r="D18" s="76">
        <v>1079.8</v>
      </c>
      <c r="E18" s="78"/>
      <c r="F18" s="71"/>
      <c r="G18" s="71"/>
    </row>
    <row r="19" spans="1:7">
      <c r="A19" s="18">
        <v>1972</v>
      </c>
      <c r="B19" s="76">
        <v>768.7</v>
      </c>
      <c r="C19" s="76">
        <v>17.5</v>
      </c>
      <c r="D19" s="76">
        <v>1217.4000000000001</v>
      </c>
      <c r="E19" s="78"/>
      <c r="F19" s="71"/>
      <c r="G19" s="71"/>
    </row>
    <row r="20" spans="1:7">
      <c r="A20" s="18">
        <v>1973</v>
      </c>
      <c r="B20" s="76">
        <v>892.6</v>
      </c>
      <c r="C20" s="76">
        <v>152.19999999999999</v>
      </c>
      <c r="D20" s="76">
        <v>2167.4</v>
      </c>
      <c r="E20" s="78"/>
      <c r="F20" s="71"/>
      <c r="G20" s="71"/>
    </row>
    <row r="21" spans="1:7">
      <c r="A21" s="18">
        <v>1974</v>
      </c>
      <c r="B21" s="76">
        <v>854.6</v>
      </c>
      <c r="C21" s="76">
        <v>14</v>
      </c>
      <c r="D21" s="76">
        <v>1038</v>
      </c>
      <c r="E21" s="78"/>
      <c r="F21" s="71"/>
      <c r="G21" s="71"/>
    </row>
    <row r="22" spans="1:7">
      <c r="A22" s="18">
        <v>1975</v>
      </c>
      <c r="B22" s="76">
        <v>1061.3</v>
      </c>
      <c r="C22" s="76">
        <v>62.6</v>
      </c>
      <c r="D22" s="76">
        <v>1073.3</v>
      </c>
      <c r="E22" s="78"/>
      <c r="F22" s="71"/>
      <c r="G22" s="71"/>
    </row>
    <row r="23" spans="1:7">
      <c r="A23" s="18">
        <v>1976</v>
      </c>
      <c r="B23" s="76">
        <v>2373.6999999999998</v>
      </c>
      <c r="C23" s="76">
        <v>81.099999999999994</v>
      </c>
      <c r="D23" s="76">
        <v>708.5</v>
      </c>
      <c r="E23" s="78"/>
      <c r="F23" s="71"/>
      <c r="G23" s="71"/>
    </row>
    <row r="24" spans="1:7">
      <c r="A24" s="18">
        <v>1977</v>
      </c>
      <c r="B24" s="76">
        <v>3196.7</v>
      </c>
      <c r="C24" s="76">
        <v>195.3</v>
      </c>
      <c r="D24" s="76">
        <v>953.3</v>
      </c>
      <c r="E24" s="78"/>
      <c r="F24" s="71"/>
      <c r="G24" s="71"/>
    </row>
    <row r="25" spans="1:7">
      <c r="A25" s="18">
        <v>1978</v>
      </c>
      <c r="B25" s="76">
        <v>3184.2</v>
      </c>
      <c r="C25" s="76">
        <v>98.1</v>
      </c>
      <c r="D25" s="76">
        <v>909.4</v>
      </c>
      <c r="E25" s="78"/>
      <c r="F25" s="71"/>
      <c r="G25" s="71"/>
    </row>
    <row r="26" spans="1:7">
      <c r="A26" s="18">
        <v>1979</v>
      </c>
      <c r="B26" s="76">
        <v>3461.4</v>
      </c>
      <c r="C26" s="76">
        <v>146.5</v>
      </c>
      <c r="D26" s="76">
        <v>2320.4</v>
      </c>
      <c r="E26" s="78"/>
      <c r="F26" s="71"/>
      <c r="G26" s="71"/>
    </row>
    <row r="27" spans="1:7">
      <c r="A27" s="18">
        <v>1980</v>
      </c>
      <c r="B27" s="76">
        <v>3351.6</v>
      </c>
      <c r="C27" s="76">
        <v>58.6</v>
      </c>
      <c r="D27" s="76">
        <v>4182.1000000000004</v>
      </c>
      <c r="E27" s="78"/>
      <c r="F27" s="71"/>
      <c r="G27" s="71"/>
    </row>
    <row r="28" spans="1:7">
      <c r="A28" s="18">
        <v>1981</v>
      </c>
      <c r="B28" s="76">
        <v>3337.9</v>
      </c>
      <c r="C28" s="76">
        <v>38.5</v>
      </c>
      <c r="D28" s="76">
        <v>2069.4</v>
      </c>
      <c r="E28" s="78"/>
      <c r="F28" s="71"/>
      <c r="G28" s="71"/>
    </row>
    <row r="29" spans="1:7">
      <c r="A29" s="18">
        <v>1982</v>
      </c>
      <c r="B29" s="76">
        <v>2595.8000000000002</v>
      </c>
      <c r="C29" s="76">
        <v>30.6</v>
      </c>
      <c r="D29" s="76">
        <v>337</v>
      </c>
      <c r="E29" s="78"/>
      <c r="F29" s="71"/>
      <c r="G29" s="71"/>
    </row>
    <row r="30" spans="1:7">
      <c r="A30" s="18">
        <v>1983</v>
      </c>
      <c r="B30" s="76">
        <v>2356</v>
      </c>
      <c r="C30" s="76">
        <v>31</v>
      </c>
      <c r="D30" s="76">
        <v>335</v>
      </c>
      <c r="E30" s="78"/>
      <c r="F30" s="71"/>
      <c r="G30" s="71"/>
    </row>
    <row r="31" spans="1:7">
      <c r="A31" s="18">
        <v>1984</v>
      </c>
      <c r="B31" s="76">
        <v>5113</v>
      </c>
      <c r="C31" s="76">
        <v>78</v>
      </c>
      <c r="D31" s="76">
        <v>360</v>
      </c>
      <c r="E31" s="78"/>
      <c r="F31" s="71"/>
      <c r="G31" s="71"/>
    </row>
    <row r="32" spans="1:7">
      <c r="A32" s="18">
        <v>1985</v>
      </c>
      <c r="B32" s="76">
        <v>5480</v>
      </c>
      <c r="C32" s="76">
        <v>38</v>
      </c>
      <c r="D32" s="76">
        <v>468</v>
      </c>
      <c r="E32" s="78"/>
      <c r="F32" s="71"/>
      <c r="G32" s="71"/>
    </row>
    <row r="33" spans="1:16">
      <c r="A33" s="18">
        <v>1986</v>
      </c>
      <c r="B33" s="76">
        <v>7438</v>
      </c>
      <c r="C33" s="76">
        <v>25</v>
      </c>
      <c r="D33" s="76">
        <v>407</v>
      </c>
      <c r="E33" s="78"/>
      <c r="F33" s="71"/>
      <c r="G33" s="71"/>
    </row>
    <row r="34" spans="1:16">
      <c r="A34" s="18">
        <v>1987</v>
      </c>
      <c r="B34" s="76">
        <v>7530</v>
      </c>
      <c r="C34" s="76">
        <v>44</v>
      </c>
      <c r="D34" s="76">
        <v>478</v>
      </c>
      <c r="E34" s="78"/>
      <c r="F34" s="71"/>
      <c r="G34" s="71"/>
    </row>
    <row r="35" spans="1:16">
      <c r="A35" s="18">
        <v>1988</v>
      </c>
      <c r="B35" s="76">
        <v>10410</v>
      </c>
      <c r="C35" s="76">
        <v>63</v>
      </c>
      <c r="D35" s="76">
        <v>286</v>
      </c>
      <c r="E35" s="78"/>
      <c r="F35" s="71"/>
      <c r="G35" s="71"/>
    </row>
    <row r="36" spans="1:16">
      <c r="A36" s="18">
        <v>1989</v>
      </c>
      <c r="B36" s="76">
        <v>10208</v>
      </c>
      <c r="C36" s="76">
        <v>60</v>
      </c>
      <c r="D36" s="76">
        <v>336</v>
      </c>
      <c r="E36" s="76"/>
      <c r="F36" s="79"/>
      <c r="G36" s="79"/>
    </row>
    <row r="37" spans="1:16">
      <c r="A37" s="18">
        <v>1990</v>
      </c>
      <c r="B37" s="76">
        <v>9572.5519999999997</v>
      </c>
      <c r="C37" s="76">
        <v>66.616</v>
      </c>
      <c r="D37" s="76">
        <v>587.86900000000003</v>
      </c>
      <c r="E37" s="76"/>
      <c r="F37" s="79"/>
      <c r="G37" s="79"/>
      <c r="N37" s="80"/>
      <c r="O37" s="80"/>
      <c r="P37" s="80"/>
    </row>
    <row r="38" spans="1:16">
      <c r="A38" s="81">
        <v>1991</v>
      </c>
      <c r="B38" s="76">
        <v>10460.288</v>
      </c>
      <c r="C38" s="76">
        <v>46.091999999999999</v>
      </c>
      <c r="D38" s="76">
        <v>427.33499999999998</v>
      </c>
      <c r="E38" s="76"/>
      <c r="F38" s="79"/>
      <c r="G38" s="79"/>
      <c r="N38" s="80"/>
      <c r="O38" s="80"/>
      <c r="P38" s="80"/>
    </row>
    <row r="39" spans="1:16">
      <c r="A39" s="18">
        <v>1992</v>
      </c>
      <c r="B39" s="76">
        <v>11027.734</v>
      </c>
      <c r="C39" s="76">
        <v>37.706000000000003</v>
      </c>
      <c r="D39" s="76">
        <v>369.911</v>
      </c>
      <c r="E39" s="76"/>
      <c r="F39" s="79"/>
      <c r="G39" s="79"/>
      <c r="N39" s="80"/>
      <c r="O39" s="80"/>
      <c r="P39" s="80"/>
    </row>
    <row r="40" spans="1:16">
      <c r="A40" s="18">
        <v>1993</v>
      </c>
      <c r="B40" s="76">
        <v>9121.1939999999995</v>
      </c>
      <c r="C40" s="76">
        <v>50.515999999999998</v>
      </c>
      <c r="D40" s="76">
        <v>419.584</v>
      </c>
      <c r="E40" s="76"/>
      <c r="F40" s="79"/>
      <c r="G40" s="79"/>
      <c r="N40" s="80"/>
      <c r="O40" s="80"/>
      <c r="P40" s="80"/>
    </row>
    <row r="41" spans="1:16">
      <c r="A41" s="18">
        <v>1994</v>
      </c>
      <c r="B41" s="76">
        <v>10780.514999999999</v>
      </c>
      <c r="C41" s="76">
        <v>45.783999999999999</v>
      </c>
      <c r="D41" s="76">
        <v>765.29499999999996</v>
      </c>
      <c r="E41" s="76"/>
      <c r="F41" s="79"/>
      <c r="G41" s="79"/>
      <c r="N41" s="80"/>
      <c r="O41" s="80"/>
      <c r="P41" s="80"/>
    </row>
    <row r="42" spans="1:16">
      <c r="A42" s="18">
        <v>1995</v>
      </c>
      <c r="B42" s="76">
        <v>9640.7549999999992</v>
      </c>
      <c r="C42" s="76">
        <v>474.34899999999999</v>
      </c>
      <c r="D42" s="76">
        <v>626.28399999999999</v>
      </c>
      <c r="E42" s="76"/>
      <c r="F42" s="79"/>
      <c r="G42" s="79"/>
      <c r="N42" s="80"/>
      <c r="O42" s="80"/>
      <c r="P42" s="80"/>
    </row>
    <row r="43" spans="1:16">
      <c r="A43" s="18">
        <v>1996</v>
      </c>
      <c r="B43" s="76">
        <v>8074.8509999999997</v>
      </c>
      <c r="C43" s="76">
        <v>662.75199999999995</v>
      </c>
      <c r="D43" s="76">
        <v>707.35199999999998</v>
      </c>
      <c r="E43" s="76"/>
      <c r="F43" s="79"/>
      <c r="G43" s="79"/>
      <c r="N43" s="80"/>
      <c r="O43" s="80"/>
      <c r="P43" s="80"/>
    </row>
    <row r="44" spans="1:16">
      <c r="A44" s="18">
        <v>1997</v>
      </c>
      <c r="B44" s="76">
        <v>9464.6849999999995</v>
      </c>
      <c r="C44" s="76">
        <v>664.07299999999998</v>
      </c>
      <c r="D44" s="76">
        <v>673.04</v>
      </c>
      <c r="E44" s="76"/>
      <c r="F44" s="79"/>
      <c r="G44" s="79"/>
      <c r="N44" s="80"/>
      <c r="O44" s="80"/>
      <c r="P44" s="80"/>
    </row>
    <row r="45" spans="1:16">
      <c r="A45" s="18">
        <v>1998</v>
      </c>
      <c r="B45" s="76">
        <v>10896.465</v>
      </c>
      <c r="C45" s="76">
        <v>1072.4000000000001</v>
      </c>
      <c r="D45" s="76">
        <v>734.47799999999995</v>
      </c>
      <c r="E45" s="76"/>
      <c r="F45" s="79"/>
      <c r="G45" s="79"/>
      <c r="N45" s="80"/>
      <c r="O45" s="80"/>
      <c r="P45" s="80"/>
    </row>
    <row r="46" spans="1:16">
      <c r="A46" s="82">
        <v>1999</v>
      </c>
      <c r="B46" s="76">
        <v>10902.921</v>
      </c>
      <c r="C46" s="76">
        <v>1143.567</v>
      </c>
      <c r="D46" s="76">
        <v>520.46</v>
      </c>
      <c r="E46" s="76"/>
      <c r="F46" s="79"/>
      <c r="G46" s="79"/>
      <c r="N46" s="80"/>
      <c r="O46" s="80"/>
      <c r="P46" s="80"/>
    </row>
    <row r="47" spans="1:16">
      <c r="A47" s="18">
        <v>2000</v>
      </c>
      <c r="B47" s="76">
        <v>10385.396000000001</v>
      </c>
      <c r="C47" s="76">
        <v>1167.279</v>
      </c>
      <c r="D47" s="76">
        <v>409.23399999999998</v>
      </c>
      <c r="E47" s="76"/>
      <c r="F47" s="79"/>
      <c r="G47" s="79"/>
      <c r="N47" s="80"/>
      <c r="O47" s="80"/>
      <c r="P47" s="80"/>
    </row>
    <row r="48" spans="1:16">
      <c r="A48" s="82">
        <v>2001</v>
      </c>
      <c r="B48" s="76">
        <v>10838.145</v>
      </c>
      <c r="C48" s="76">
        <v>1080.865</v>
      </c>
      <c r="D48" s="76">
        <v>297.25</v>
      </c>
      <c r="E48" s="76"/>
      <c r="F48" s="79"/>
      <c r="G48" s="79"/>
      <c r="N48" s="80"/>
      <c r="O48" s="80"/>
      <c r="P48" s="80"/>
    </row>
    <row r="49" spans="1:16">
      <c r="A49" s="18">
        <v>2002</v>
      </c>
      <c r="B49" s="76">
        <v>9746.4110000000001</v>
      </c>
      <c r="C49" s="76">
        <v>1057.9870000000001</v>
      </c>
      <c r="D49" s="76">
        <v>244.602</v>
      </c>
      <c r="E49" s="76"/>
      <c r="F49" s="79"/>
      <c r="G49" s="79"/>
      <c r="N49" s="80"/>
      <c r="O49" s="80"/>
      <c r="P49" s="80"/>
    </row>
    <row r="50" spans="1:16">
      <c r="A50" s="18">
        <v>2003</v>
      </c>
      <c r="B50" s="76">
        <v>11031.665000000001</v>
      </c>
      <c r="C50" s="76">
        <v>981.13199999999995</v>
      </c>
      <c r="D50" s="76">
        <v>333.892</v>
      </c>
      <c r="E50" s="76"/>
      <c r="F50" s="79"/>
      <c r="G50" s="79"/>
      <c r="N50" s="80"/>
      <c r="O50" s="80"/>
      <c r="P50" s="80"/>
    </row>
    <row r="51" spans="1:16">
      <c r="A51" s="210" t="s">
        <v>358</v>
      </c>
      <c r="B51" s="76">
        <v>11321.883</v>
      </c>
      <c r="C51" s="76">
        <v>752.11221</v>
      </c>
      <c r="D51" s="76">
        <v>260.67720000000003</v>
      </c>
      <c r="E51" s="76"/>
      <c r="F51" s="79"/>
      <c r="G51" s="79"/>
      <c r="N51" s="80"/>
      <c r="O51" s="80"/>
      <c r="P51" s="80"/>
    </row>
    <row r="52" spans="1:16">
      <c r="A52" s="210" t="s">
        <v>359</v>
      </c>
      <c r="B52" s="76">
        <v>11587.5</v>
      </c>
      <c r="C52" s="76">
        <v>708.04258000000004</v>
      </c>
      <c r="D52" s="76">
        <v>275.96719000000002</v>
      </c>
      <c r="E52" s="76"/>
      <c r="F52" s="79"/>
      <c r="G52" s="79"/>
      <c r="N52" s="80"/>
      <c r="O52" s="80"/>
      <c r="P52" s="80"/>
    </row>
    <row r="53" spans="1:16">
      <c r="A53" s="210" t="s">
        <v>360</v>
      </c>
      <c r="B53" s="76">
        <v>11302.084000000001</v>
      </c>
      <c r="C53" s="76">
        <v>727.01068999999995</v>
      </c>
      <c r="D53" s="76">
        <v>622.68889000000001</v>
      </c>
      <c r="E53" s="76"/>
      <c r="F53" s="79"/>
      <c r="G53" s="79"/>
      <c r="N53" s="80"/>
      <c r="O53" s="80"/>
      <c r="P53" s="80"/>
    </row>
    <row r="54" spans="1:16">
      <c r="A54" s="82" t="s">
        <v>41</v>
      </c>
      <c r="B54" s="76">
        <v>11928.924999999999</v>
      </c>
      <c r="C54" s="76">
        <v>824.077</v>
      </c>
      <c r="D54" s="76">
        <v>1044.933</v>
      </c>
      <c r="E54" s="76"/>
      <c r="F54" s="79"/>
      <c r="G54" s="79"/>
      <c r="N54" s="80"/>
      <c r="O54" s="80"/>
      <c r="P54" s="80"/>
    </row>
    <row r="55" spans="1:16">
      <c r="A55" s="82" t="s">
        <v>42</v>
      </c>
      <c r="B55" s="76">
        <v>12011.566999999999</v>
      </c>
      <c r="C55" s="76">
        <v>809.17200000000003</v>
      </c>
      <c r="D55" s="76">
        <v>573.07500000000005</v>
      </c>
      <c r="E55" s="76"/>
      <c r="F55" s="79"/>
      <c r="G55" s="79"/>
    </row>
    <row r="56" spans="1:16">
      <c r="A56" s="82" t="s">
        <v>43</v>
      </c>
      <c r="B56" s="76">
        <v>10151.222</v>
      </c>
      <c r="C56" s="76">
        <v>927.61900000000003</v>
      </c>
      <c r="D56" s="76">
        <v>771.58500000000004</v>
      </c>
      <c r="E56" s="76"/>
      <c r="F56" s="79"/>
      <c r="G56" s="79"/>
    </row>
    <row r="57" spans="1:16">
      <c r="A57" s="82" t="s">
        <v>44</v>
      </c>
      <c r="B57" s="76">
        <v>12005.206</v>
      </c>
      <c r="C57" s="76">
        <v>777.87599999999998</v>
      </c>
      <c r="D57" s="76">
        <v>726.80100000000004</v>
      </c>
      <c r="E57" s="76"/>
      <c r="F57" s="79"/>
      <c r="G57" s="79"/>
    </row>
    <row r="58" spans="1:16" ht="14.25" customHeight="1">
      <c r="A58" s="93" t="s">
        <v>361</v>
      </c>
      <c r="B58" s="83">
        <v>9772</v>
      </c>
      <c r="C58" s="76">
        <v>878</v>
      </c>
      <c r="D58" s="76">
        <v>4681</v>
      </c>
      <c r="E58" s="76"/>
      <c r="F58" s="79"/>
      <c r="G58" s="79"/>
    </row>
    <row r="59" spans="1:16" ht="14.25" customHeight="1">
      <c r="A59" s="93">
        <v>2012</v>
      </c>
      <c r="B59" s="113">
        <v>9064</v>
      </c>
      <c r="C59" s="76">
        <v>890</v>
      </c>
      <c r="D59" s="76">
        <v>5370</v>
      </c>
      <c r="E59" s="76"/>
      <c r="F59" s="79"/>
      <c r="G59" s="79"/>
    </row>
    <row r="60" spans="1:16" ht="14.25" customHeight="1">
      <c r="A60" s="210">
        <v>2013</v>
      </c>
      <c r="B60" s="76">
        <v>9570</v>
      </c>
      <c r="C60" s="76">
        <v>892</v>
      </c>
      <c r="D60" s="76">
        <v>7273</v>
      </c>
      <c r="E60" s="76"/>
      <c r="F60" s="79"/>
      <c r="G60" s="79"/>
    </row>
    <row r="61" spans="1:16" ht="14.25" customHeight="1">
      <c r="A61" s="93">
        <v>2014</v>
      </c>
      <c r="B61" s="113">
        <v>10187</v>
      </c>
      <c r="C61" s="76">
        <v>821</v>
      </c>
      <c r="D61" s="76">
        <v>5936</v>
      </c>
      <c r="E61" s="76"/>
      <c r="F61" s="79"/>
      <c r="G61" s="79"/>
    </row>
    <row r="62" spans="1:16" ht="14.25" customHeight="1">
      <c r="A62" s="210">
        <v>2015</v>
      </c>
      <c r="B62" s="76">
        <v>10283</v>
      </c>
      <c r="C62" s="76">
        <v>944</v>
      </c>
      <c r="D62" s="76">
        <v>6558</v>
      </c>
      <c r="E62" s="76"/>
      <c r="F62" s="79"/>
      <c r="G62" s="79"/>
    </row>
    <row r="63" spans="1:16" ht="14.25" customHeight="1">
      <c r="A63" s="210">
        <v>2016</v>
      </c>
      <c r="B63" s="76">
        <v>9331</v>
      </c>
      <c r="C63" s="76">
        <v>839</v>
      </c>
      <c r="D63" s="76">
        <v>5382</v>
      </c>
      <c r="E63" s="76"/>
      <c r="F63" s="79"/>
      <c r="G63" s="79"/>
    </row>
    <row r="64" spans="1:16" ht="14.25" customHeight="1">
      <c r="A64" s="210">
        <v>2017</v>
      </c>
      <c r="B64" s="76">
        <v>8946</v>
      </c>
      <c r="C64" s="76">
        <v>840</v>
      </c>
      <c r="D64" s="76">
        <v>4706</v>
      </c>
      <c r="E64" s="76"/>
      <c r="F64" s="79"/>
      <c r="G64" s="79"/>
    </row>
    <row r="65" spans="1:7" ht="14.25" customHeight="1">
      <c r="A65" s="210">
        <v>2018</v>
      </c>
      <c r="B65" s="76">
        <v>8738</v>
      </c>
      <c r="C65" s="76">
        <v>807</v>
      </c>
      <c r="D65" s="76">
        <v>5153</v>
      </c>
      <c r="E65" s="76"/>
      <c r="F65" s="79"/>
      <c r="G65" s="79"/>
    </row>
    <row r="66" spans="1:7" ht="14.25" customHeight="1">
      <c r="A66" s="210">
        <v>2019</v>
      </c>
      <c r="B66" s="76">
        <v>9280</v>
      </c>
      <c r="C66" s="76">
        <v>847</v>
      </c>
      <c r="D66" s="76">
        <v>5510</v>
      </c>
      <c r="E66" s="76"/>
      <c r="F66" s="79"/>
      <c r="G66" s="79"/>
    </row>
    <row r="67" spans="1:7" ht="14.25" customHeight="1">
      <c r="A67" s="210" t="s">
        <v>422</v>
      </c>
      <c r="B67" s="76">
        <v>5630</v>
      </c>
      <c r="C67" s="76">
        <v>847</v>
      </c>
      <c r="D67" s="76">
        <v>3445</v>
      </c>
      <c r="E67" s="76"/>
      <c r="F67" s="79"/>
      <c r="G67" s="79"/>
    </row>
    <row r="68" spans="1:7" ht="14.25" customHeight="1">
      <c r="A68" s="93"/>
      <c r="B68" s="76"/>
      <c r="C68" s="76"/>
      <c r="D68" s="76"/>
      <c r="E68" s="76"/>
      <c r="F68" s="79"/>
      <c r="G68" s="79"/>
    </row>
    <row r="69" spans="1:7" ht="12" customHeight="1">
      <c r="A69" s="27" t="s">
        <v>472</v>
      </c>
      <c r="B69" s="86"/>
      <c r="C69" s="87"/>
      <c r="D69" s="87"/>
      <c r="E69" s="88"/>
      <c r="F69" s="88"/>
      <c r="G69" s="88"/>
    </row>
    <row r="70" spans="1:7" ht="4.5" customHeight="1">
      <c r="A70" s="84"/>
      <c r="B70" s="85"/>
      <c r="C70" s="85"/>
      <c r="D70" s="85"/>
      <c r="E70" s="32"/>
      <c r="F70" s="32"/>
      <c r="G70" s="32"/>
    </row>
    <row r="71" spans="1:7" ht="25.5" customHeight="1">
      <c r="A71" s="439" t="s">
        <v>45</v>
      </c>
      <c r="B71" s="439"/>
      <c r="C71" s="439"/>
      <c r="D71" s="439"/>
      <c r="E71" s="439"/>
      <c r="F71" s="439"/>
      <c r="G71" s="439"/>
    </row>
    <row r="72" spans="1:7" ht="4.5" customHeight="1">
      <c r="A72" s="84"/>
      <c r="B72" s="85"/>
      <c r="C72" s="85"/>
      <c r="D72" s="85"/>
      <c r="E72" s="32"/>
      <c r="F72" s="32"/>
      <c r="G72" s="32"/>
    </row>
    <row r="73" spans="1:7" ht="16.5" customHeight="1">
      <c r="A73" s="432" t="s">
        <v>473</v>
      </c>
      <c r="B73" s="432"/>
      <c r="C73" s="432"/>
      <c r="D73" s="432"/>
      <c r="E73" s="432"/>
      <c r="F73" s="432"/>
      <c r="G73" s="432"/>
    </row>
    <row r="74" spans="1:7" ht="4.5" customHeight="1">
      <c r="A74" s="84"/>
      <c r="B74" s="85"/>
      <c r="C74" s="85"/>
      <c r="D74" s="85"/>
      <c r="E74" s="32"/>
      <c r="F74" s="32"/>
      <c r="G74" s="32"/>
    </row>
    <row r="75" spans="1:7" ht="13.9" customHeight="1">
      <c r="A75" s="427" t="s">
        <v>416</v>
      </c>
      <c r="B75" s="427"/>
      <c r="C75" s="427"/>
      <c r="D75" s="427"/>
      <c r="E75" s="427"/>
      <c r="F75" s="427"/>
      <c r="G75" s="427"/>
    </row>
    <row r="76" spans="1:7" ht="13.9" customHeight="1">
      <c r="A76" s="427"/>
      <c r="B76" s="427"/>
      <c r="C76" s="427"/>
      <c r="D76" s="427"/>
      <c r="E76" s="427"/>
      <c r="F76" s="427"/>
      <c r="G76" s="427"/>
    </row>
    <row r="77" spans="1:7" ht="4.5" customHeight="1">
      <c r="A77" s="84"/>
      <c r="B77" s="85"/>
      <c r="C77" s="85"/>
      <c r="D77" s="85"/>
      <c r="E77" s="32"/>
      <c r="F77" s="32"/>
      <c r="G77" s="32"/>
    </row>
    <row r="78" spans="1:7" ht="11.25" customHeight="1">
      <c r="A78" s="430" t="s">
        <v>445</v>
      </c>
      <c r="B78" s="430"/>
      <c r="C78" s="430"/>
      <c r="D78" s="430"/>
      <c r="E78" s="430"/>
      <c r="F78" s="430"/>
      <c r="G78" s="430"/>
    </row>
    <row r="79" spans="1:7" ht="39" customHeight="1">
      <c r="A79" s="430"/>
      <c r="B79" s="430"/>
      <c r="C79" s="430"/>
      <c r="D79" s="430"/>
      <c r="E79" s="430"/>
      <c r="F79" s="430"/>
      <c r="G79" s="430"/>
    </row>
    <row r="80" spans="1:7">
      <c r="A80" s="430" t="s">
        <v>456</v>
      </c>
      <c r="B80" s="430"/>
      <c r="C80" s="430"/>
      <c r="D80" s="430"/>
      <c r="E80" s="430"/>
      <c r="F80" s="430"/>
      <c r="G80" s="430"/>
    </row>
    <row r="81" spans="1:7" ht="11.25" customHeight="1">
      <c r="A81" s="89"/>
    </row>
    <row r="82" spans="1:7" ht="48.75" customHeight="1">
      <c r="A82" s="431" t="s">
        <v>429</v>
      </c>
      <c r="B82" s="432"/>
      <c r="C82" s="432"/>
      <c r="D82" s="432"/>
      <c r="E82" s="433"/>
      <c r="F82" s="433"/>
      <c r="G82" s="433"/>
    </row>
  </sheetData>
  <mergeCells count="10">
    <mergeCell ref="A78:G79"/>
    <mergeCell ref="A82:G82"/>
    <mergeCell ref="A1:G1"/>
    <mergeCell ref="B4:B5"/>
    <mergeCell ref="C4:C5"/>
    <mergeCell ref="D4:D5"/>
    <mergeCell ref="A71:G71"/>
    <mergeCell ref="A73:G73"/>
    <mergeCell ref="A75:G76"/>
    <mergeCell ref="A80:G8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6"/>
  <sheetViews>
    <sheetView workbookViewId="0"/>
  </sheetViews>
  <sheetFormatPr defaultRowHeight="15"/>
  <cols>
    <col min="5" max="5" width="10.7109375" customWidth="1"/>
    <col min="7" max="7" width="11.140625" customWidth="1"/>
    <col min="11" max="11" width="9" customWidth="1"/>
    <col min="12" max="12" width="10.140625" bestFit="1" customWidth="1"/>
    <col min="20" max="20" width="12.140625" customWidth="1"/>
    <col min="21" max="21" width="10.42578125" customWidth="1"/>
    <col min="22" max="22" width="11.85546875" customWidth="1"/>
  </cols>
  <sheetData>
    <row r="1" spans="1:19" ht="21">
      <c r="A1" s="5" t="s">
        <v>430</v>
      </c>
      <c r="B1" s="6"/>
      <c r="C1" s="6"/>
      <c r="D1" s="6"/>
      <c r="E1" s="6"/>
      <c r="F1" s="6"/>
      <c r="G1" s="6"/>
      <c r="H1" s="6"/>
      <c r="I1" s="6"/>
      <c r="J1" s="6"/>
      <c r="K1" s="6"/>
      <c r="L1" s="6"/>
      <c r="M1" s="6"/>
      <c r="N1" s="6"/>
      <c r="O1" s="6"/>
      <c r="P1" s="6"/>
      <c r="Q1" s="6"/>
    </row>
    <row r="2" spans="1:19">
      <c r="A2" s="8"/>
      <c r="B2" s="8"/>
      <c r="C2" s="8"/>
      <c r="D2" s="8"/>
      <c r="E2" s="8"/>
      <c r="F2" s="8"/>
      <c r="G2" s="8"/>
      <c r="H2" s="8"/>
      <c r="I2" s="8"/>
      <c r="J2" s="8"/>
      <c r="K2" s="258"/>
      <c r="L2" s="258"/>
      <c r="M2" s="258"/>
      <c r="N2" s="258"/>
      <c r="O2" s="258"/>
      <c r="P2" s="258"/>
      <c r="Q2" s="258"/>
    </row>
    <row r="3" spans="1:19">
      <c r="A3" s="72"/>
      <c r="B3" s="446" t="s">
        <v>22</v>
      </c>
      <c r="C3" s="440"/>
      <c r="D3" s="440" t="s">
        <v>23</v>
      </c>
      <c r="E3" s="440"/>
      <c r="F3" s="440" t="s">
        <v>245</v>
      </c>
      <c r="G3" s="440"/>
      <c r="H3" s="440" t="s">
        <v>24</v>
      </c>
      <c r="I3" s="440"/>
      <c r="J3" s="440" t="s">
        <v>283</v>
      </c>
      <c r="K3" s="440"/>
      <c r="L3" s="440" t="s">
        <v>284</v>
      </c>
      <c r="M3" s="440"/>
      <c r="N3" s="440" t="s">
        <v>337</v>
      </c>
      <c r="O3" s="440"/>
      <c r="P3" s="258"/>
      <c r="Q3" s="258"/>
    </row>
    <row r="4" spans="1:19">
      <c r="A4" s="74" t="s">
        <v>25</v>
      </c>
      <c r="B4" s="259" t="s">
        <v>26</v>
      </c>
      <c r="C4" s="260"/>
      <c r="D4" s="259" t="s">
        <v>26</v>
      </c>
      <c r="E4" s="260"/>
      <c r="F4" s="259" t="s">
        <v>26</v>
      </c>
      <c r="G4" s="259"/>
      <c r="H4" s="261" t="s">
        <v>27</v>
      </c>
      <c r="I4" s="262"/>
      <c r="J4" s="261" t="s">
        <v>27</v>
      </c>
      <c r="K4" s="262"/>
      <c r="L4" s="261" t="s">
        <v>27</v>
      </c>
      <c r="M4" s="262"/>
      <c r="N4" s="261" t="s">
        <v>27</v>
      </c>
      <c r="O4" s="262"/>
      <c r="P4" s="263" t="s">
        <v>338</v>
      </c>
      <c r="Q4" s="258"/>
    </row>
    <row r="5" spans="1:19">
      <c r="A5" s="264"/>
      <c r="B5" s="258"/>
      <c r="C5" s="258"/>
      <c r="D5" s="258"/>
      <c r="E5" s="258"/>
      <c r="F5" s="258"/>
      <c r="G5" s="258"/>
      <c r="H5" s="258"/>
      <c r="I5" s="265"/>
      <c r="J5" s="266"/>
      <c r="K5" s="258"/>
      <c r="L5" s="258"/>
      <c r="M5" s="258"/>
      <c r="N5" s="258"/>
      <c r="O5" s="258"/>
      <c r="P5" s="267"/>
      <c r="Q5" s="258"/>
    </row>
    <row r="6" spans="1:19">
      <c r="A6" s="268">
        <v>1960</v>
      </c>
      <c r="B6" s="269">
        <v>5801</v>
      </c>
      <c r="C6" s="310">
        <f t="shared" ref="C6:C37" si="0">B6/P6</f>
        <v>0.9681241655540721</v>
      </c>
      <c r="D6" s="271" t="s">
        <v>14</v>
      </c>
      <c r="E6" s="310">
        <v>0</v>
      </c>
      <c r="F6" s="271">
        <v>0</v>
      </c>
      <c r="G6" s="310">
        <f t="shared" ref="G6:G38" si="1">F6/P6</f>
        <v>0</v>
      </c>
      <c r="H6" s="271" t="s">
        <v>14</v>
      </c>
      <c r="I6" s="311">
        <v>0</v>
      </c>
      <c r="J6" s="269">
        <v>0</v>
      </c>
      <c r="K6" s="311">
        <f t="shared" ref="K6:K37" si="2">J6/P6</f>
        <v>0</v>
      </c>
      <c r="L6" s="271">
        <v>0</v>
      </c>
      <c r="M6" s="311">
        <v>0</v>
      </c>
      <c r="N6" s="271" t="s">
        <v>14</v>
      </c>
      <c r="O6" s="311" t="s">
        <v>14</v>
      </c>
      <c r="P6" s="272">
        <v>5992</v>
      </c>
      <c r="Q6" s="227"/>
      <c r="R6" s="269"/>
      <c r="S6" s="171"/>
    </row>
    <row r="7" spans="1:19">
      <c r="A7" s="268">
        <v>1961</v>
      </c>
      <c r="B7" s="269">
        <v>6499</v>
      </c>
      <c r="C7" s="310">
        <f t="shared" si="0"/>
        <v>0.95855457227138641</v>
      </c>
      <c r="D7" s="270">
        <v>263</v>
      </c>
      <c r="E7" s="310">
        <f t="shared" ref="E7:E38" si="3">D7/P7</f>
        <v>3.8790560471976404E-2</v>
      </c>
      <c r="F7" s="270">
        <v>0</v>
      </c>
      <c r="G7" s="310">
        <f t="shared" si="1"/>
        <v>0</v>
      </c>
      <c r="H7" s="270">
        <v>19</v>
      </c>
      <c r="I7" s="311">
        <f t="shared" ref="I7:I38" si="4">H7/P7</f>
        <v>2.8023598820058997E-3</v>
      </c>
      <c r="J7" s="269">
        <v>0</v>
      </c>
      <c r="K7" s="311">
        <f t="shared" si="2"/>
        <v>0</v>
      </c>
      <c r="L7" s="269">
        <v>0</v>
      </c>
      <c r="M7" s="311">
        <v>0</v>
      </c>
      <c r="N7" s="271" t="s">
        <v>14</v>
      </c>
      <c r="O7" s="311" t="s">
        <v>14</v>
      </c>
      <c r="P7" s="272">
        <v>6780</v>
      </c>
      <c r="Q7" s="227"/>
      <c r="R7" s="270"/>
      <c r="S7" s="171"/>
    </row>
    <row r="8" spans="1:19">
      <c r="A8" s="268">
        <v>1962</v>
      </c>
      <c r="B8" s="269">
        <v>6410</v>
      </c>
      <c r="C8" s="310">
        <f t="shared" si="0"/>
        <v>0.90909090909090906</v>
      </c>
      <c r="D8" s="270">
        <v>291</v>
      </c>
      <c r="E8" s="310">
        <f t="shared" si="3"/>
        <v>4.1270741738760462E-2</v>
      </c>
      <c r="F8" s="270">
        <v>1</v>
      </c>
      <c r="G8" s="310">
        <f t="shared" si="1"/>
        <v>1.4182385477237272E-4</v>
      </c>
      <c r="H8" s="270">
        <v>349</v>
      </c>
      <c r="I8" s="311">
        <f t="shared" si="4"/>
        <v>4.9496525315558079E-2</v>
      </c>
      <c r="J8" s="269">
        <v>0</v>
      </c>
      <c r="K8" s="311">
        <f t="shared" si="2"/>
        <v>0</v>
      </c>
      <c r="L8" s="269">
        <v>0</v>
      </c>
      <c r="M8" s="311">
        <v>0</v>
      </c>
      <c r="N8" s="271" t="s">
        <v>14</v>
      </c>
      <c r="O8" s="311" t="s">
        <v>14</v>
      </c>
      <c r="P8" s="272">
        <v>7051</v>
      </c>
      <c r="Q8" s="227"/>
      <c r="R8" s="270"/>
      <c r="S8" s="171"/>
    </row>
    <row r="9" spans="1:19">
      <c r="A9" s="268">
        <v>1963</v>
      </c>
      <c r="B9" s="269">
        <v>6011</v>
      </c>
      <c r="C9" s="310">
        <f t="shared" si="0"/>
        <v>0.91158629056718232</v>
      </c>
      <c r="D9" s="270">
        <v>284</v>
      </c>
      <c r="E9" s="310">
        <f t="shared" si="3"/>
        <v>4.3069457082195936E-2</v>
      </c>
      <c r="F9" s="270">
        <v>0</v>
      </c>
      <c r="G9" s="310">
        <f t="shared" si="1"/>
        <v>0</v>
      </c>
      <c r="H9" s="270">
        <v>299</v>
      </c>
      <c r="I9" s="311">
        <f t="shared" si="4"/>
        <v>4.5344252350621776E-2</v>
      </c>
      <c r="J9" s="269">
        <v>0</v>
      </c>
      <c r="K9" s="311">
        <f t="shared" si="2"/>
        <v>0</v>
      </c>
      <c r="L9" s="269">
        <v>0</v>
      </c>
      <c r="M9" s="311">
        <v>0</v>
      </c>
      <c r="N9" s="271" t="s">
        <v>14</v>
      </c>
      <c r="O9" s="311" t="s">
        <v>14</v>
      </c>
      <c r="P9" s="272">
        <v>6594</v>
      </c>
      <c r="Q9" s="227"/>
      <c r="R9" s="270"/>
      <c r="S9" s="171"/>
    </row>
    <row r="10" spans="1:19">
      <c r="A10" s="268">
        <v>1964</v>
      </c>
      <c r="B10" s="269">
        <v>6821</v>
      </c>
      <c r="C10" s="310">
        <f t="shared" si="0"/>
        <v>0.93068631464046936</v>
      </c>
      <c r="D10" s="270">
        <v>286</v>
      </c>
      <c r="E10" s="310">
        <f t="shared" si="3"/>
        <v>3.9023059080365671E-2</v>
      </c>
      <c r="F10" s="270">
        <v>2</v>
      </c>
      <c r="G10" s="310">
        <f t="shared" si="1"/>
        <v>2.7288852503752219E-4</v>
      </c>
      <c r="H10" s="273">
        <v>220</v>
      </c>
      <c r="I10" s="311">
        <f t="shared" si="4"/>
        <v>3.001773775412744E-2</v>
      </c>
      <c r="J10" s="269">
        <v>0</v>
      </c>
      <c r="K10" s="311">
        <f t="shared" si="2"/>
        <v>0</v>
      </c>
      <c r="L10" s="269">
        <v>0</v>
      </c>
      <c r="M10" s="311">
        <v>0</v>
      </c>
      <c r="N10" s="271" t="s">
        <v>14</v>
      </c>
      <c r="O10" s="311" t="s">
        <v>14</v>
      </c>
      <c r="P10" s="272">
        <v>7329</v>
      </c>
      <c r="Q10" s="227"/>
      <c r="R10" s="270"/>
      <c r="S10" s="171"/>
    </row>
    <row r="11" spans="1:19">
      <c r="A11" s="268">
        <v>1965</v>
      </c>
      <c r="B11" s="269">
        <v>8389</v>
      </c>
      <c r="C11" s="310">
        <f t="shared" si="0"/>
        <v>0.94844544940644437</v>
      </c>
      <c r="D11" s="270">
        <v>285</v>
      </c>
      <c r="E11" s="310">
        <f t="shared" si="3"/>
        <v>3.2221594120972301E-2</v>
      </c>
      <c r="F11" s="270">
        <v>0</v>
      </c>
      <c r="G11" s="310">
        <f t="shared" si="1"/>
        <v>0</v>
      </c>
      <c r="H11" s="270">
        <v>171</v>
      </c>
      <c r="I11" s="311">
        <f t="shared" si="4"/>
        <v>1.9332956472583381E-2</v>
      </c>
      <c r="J11" s="269">
        <v>0</v>
      </c>
      <c r="K11" s="311">
        <f t="shared" si="2"/>
        <v>0</v>
      </c>
      <c r="L11" s="269">
        <v>0</v>
      </c>
      <c r="M11" s="311">
        <v>0</v>
      </c>
      <c r="N11" s="271" t="s">
        <v>14</v>
      </c>
      <c r="O11" s="311" t="s">
        <v>14</v>
      </c>
      <c r="P11" s="272">
        <v>8845</v>
      </c>
      <c r="Q11" s="227"/>
      <c r="R11" s="270"/>
      <c r="S11" s="171"/>
    </row>
    <row r="12" spans="1:19">
      <c r="A12" s="268">
        <v>1966</v>
      </c>
      <c r="B12" s="269">
        <v>7940</v>
      </c>
      <c r="C12" s="310">
        <f t="shared" si="0"/>
        <v>0.92616353668494111</v>
      </c>
      <c r="D12" s="270">
        <v>317</v>
      </c>
      <c r="E12" s="310">
        <f t="shared" si="3"/>
        <v>3.6976554298378629E-2</v>
      </c>
      <c r="F12" s="270">
        <v>43</v>
      </c>
      <c r="G12" s="310">
        <f t="shared" si="1"/>
        <v>5.0157471130292779E-3</v>
      </c>
      <c r="H12" s="270">
        <v>273</v>
      </c>
      <c r="I12" s="311">
        <f t="shared" si="4"/>
        <v>3.1844161903650997E-2</v>
      </c>
      <c r="J12" s="269">
        <v>0</v>
      </c>
      <c r="K12" s="311">
        <f t="shared" si="2"/>
        <v>0</v>
      </c>
      <c r="L12" s="269">
        <v>0</v>
      </c>
      <c r="M12" s="311">
        <v>0</v>
      </c>
      <c r="N12" s="271" t="s">
        <v>14</v>
      </c>
      <c r="O12" s="311" t="s">
        <v>14</v>
      </c>
      <c r="P12" s="272">
        <v>8573</v>
      </c>
      <c r="Q12" s="227"/>
      <c r="R12" s="270"/>
      <c r="S12" s="171"/>
    </row>
    <row r="13" spans="1:19">
      <c r="A13" s="268">
        <v>1967</v>
      </c>
      <c r="B13" s="269">
        <v>8703</v>
      </c>
      <c r="C13" s="310">
        <f t="shared" si="0"/>
        <v>0.96049001213994045</v>
      </c>
      <c r="D13" s="270">
        <v>314</v>
      </c>
      <c r="E13" s="310">
        <f t="shared" si="3"/>
        <v>3.4654011698488023E-2</v>
      </c>
      <c r="F13" s="270">
        <v>3</v>
      </c>
      <c r="G13" s="310">
        <f t="shared" si="1"/>
        <v>3.3108928374351616E-4</v>
      </c>
      <c r="H13" s="270">
        <v>41</v>
      </c>
      <c r="I13" s="311">
        <f t="shared" si="4"/>
        <v>4.5248868778280547E-3</v>
      </c>
      <c r="J13" s="269">
        <v>0</v>
      </c>
      <c r="K13" s="311">
        <f t="shared" si="2"/>
        <v>0</v>
      </c>
      <c r="L13" s="269">
        <v>0</v>
      </c>
      <c r="M13" s="311">
        <v>0</v>
      </c>
      <c r="N13" s="271" t="s">
        <v>14</v>
      </c>
      <c r="O13" s="311" t="s">
        <v>14</v>
      </c>
      <c r="P13" s="272">
        <v>9061</v>
      </c>
      <c r="Q13" s="227"/>
      <c r="R13" s="270"/>
      <c r="S13" s="171"/>
    </row>
    <row r="14" spans="1:19">
      <c r="A14" s="268">
        <v>1968</v>
      </c>
      <c r="B14" s="269">
        <v>8925</v>
      </c>
      <c r="C14" s="310">
        <f t="shared" si="0"/>
        <v>0.94735166118246472</v>
      </c>
      <c r="D14" s="270">
        <v>434</v>
      </c>
      <c r="E14" s="310">
        <f t="shared" si="3"/>
        <v>4.6067296465343383E-2</v>
      </c>
      <c r="F14" s="270">
        <v>10</v>
      </c>
      <c r="G14" s="310">
        <f t="shared" si="1"/>
        <v>1.0614584439019212E-3</v>
      </c>
      <c r="H14" s="270">
        <v>52</v>
      </c>
      <c r="I14" s="311">
        <f t="shared" si="4"/>
        <v>5.5195839082899907E-3</v>
      </c>
      <c r="J14" s="269">
        <v>0</v>
      </c>
      <c r="K14" s="311">
        <f t="shared" si="2"/>
        <v>0</v>
      </c>
      <c r="L14" s="269">
        <v>0</v>
      </c>
      <c r="M14" s="311">
        <v>0</v>
      </c>
      <c r="N14" s="271" t="s">
        <v>14</v>
      </c>
      <c r="O14" s="311" t="s">
        <v>14</v>
      </c>
      <c r="P14" s="272">
        <v>9421</v>
      </c>
      <c r="Q14" s="227"/>
      <c r="R14" s="270"/>
      <c r="S14" s="171"/>
    </row>
    <row r="15" spans="1:19">
      <c r="A15" s="268">
        <v>1969</v>
      </c>
      <c r="B15" s="269">
        <v>9447</v>
      </c>
      <c r="C15" s="310">
        <f t="shared" si="0"/>
        <v>0.91002793565167128</v>
      </c>
      <c r="D15" s="270">
        <v>735</v>
      </c>
      <c r="E15" s="310">
        <f t="shared" si="3"/>
        <v>7.0802427511800409E-2</v>
      </c>
      <c r="F15" s="270">
        <v>52</v>
      </c>
      <c r="G15" s="310">
        <f t="shared" si="1"/>
        <v>5.0091513341681921E-3</v>
      </c>
      <c r="H15" s="270">
        <v>147</v>
      </c>
      <c r="I15" s="311">
        <f t="shared" si="4"/>
        <v>1.4160485502360081E-2</v>
      </c>
      <c r="J15" s="269">
        <v>0</v>
      </c>
      <c r="K15" s="311">
        <f t="shared" si="2"/>
        <v>0</v>
      </c>
      <c r="L15" s="269">
        <v>0</v>
      </c>
      <c r="M15" s="311">
        <v>0</v>
      </c>
      <c r="N15" s="271" t="s">
        <v>14</v>
      </c>
      <c r="O15" s="311" t="s">
        <v>14</v>
      </c>
      <c r="P15" s="272">
        <v>10381</v>
      </c>
      <c r="Q15" s="227"/>
      <c r="R15" s="270"/>
      <c r="S15" s="171"/>
    </row>
    <row r="16" spans="1:19">
      <c r="A16" s="268">
        <v>1970</v>
      </c>
      <c r="B16" s="269">
        <v>8745</v>
      </c>
      <c r="C16" s="310">
        <f t="shared" si="0"/>
        <v>0.87862955892695671</v>
      </c>
      <c r="D16" s="270">
        <v>966</v>
      </c>
      <c r="E16" s="310">
        <f t="shared" si="3"/>
        <v>9.7056163970662107E-2</v>
      </c>
      <c r="F16" s="270">
        <v>14</v>
      </c>
      <c r="G16" s="310">
        <f t="shared" si="1"/>
        <v>1.4066110720385814E-3</v>
      </c>
      <c r="H16" s="270">
        <v>228</v>
      </c>
      <c r="I16" s="311">
        <f t="shared" si="4"/>
        <v>2.2907666030342611E-2</v>
      </c>
      <c r="J16" s="269">
        <v>0</v>
      </c>
      <c r="K16" s="311">
        <f t="shared" si="2"/>
        <v>0</v>
      </c>
      <c r="L16" s="269">
        <v>0</v>
      </c>
      <c r="M16" s="311">
        <v>0</v>
      </c>
      <c r="N16" s="271" t="s">
        <v>14</v>
      </c>
      <c r="O16" s="311" t="s">
        <v>14</v>
      </c>
      <c r="P16" s="272">
        <v>9953</v>
      </c>
      <c r="Q16" s="227"/>
      <c r="R16" s="270"/>
      <c r="S16" s="171"/>
    </row>
    <row r="17" spans="1:19">
      <c r="A17" s="268">
        <v>1971</v>
      </c>
      <c r="B17" s="269">
        <v>9595</v>
      </c>
      <c r="C17" s="310">
        <f t="shared" si="0"/>
        <v>0.90578684036627966</v>
      </c>
      <c r="D17" s="270">
        <v>901</v>
      </c>
      <c r="E17" s="310">
        <f t="shared" si="3"/>
        <v>8.5056169168318707E-2</v>
      </c>
      <c r="F17" s="270">
        <v>1</v>
      </c>
      <c r="G17" s="310">
        <f t="shared" si="1"/>
        <v>9.440196356084207E-5</v>
      </c>
      <c r="H17" s="270">
        <v>96</v>
      </c>
      <c r="I17" s="311">
        <f t="shared" si="4"/>
        <v>9.0625885018408379E-3</v>
      </c>
      <c r="J17" s="269">
        <v>0</v>
      </c>
      <c r="K17" s="311">
        <f t="shared" si="2"/>
        <v>0</v>
      </c>
      <c r="L17" s="269">
        <v>0</v>
      </c>
      <c r="M17" s="311">
        <v>0</v>
      </c>
      <c r="N17" s="271" t="s">
        <v>14</v>
      </c>
      <c r="O17" s="311" t="s">
        <v>14</v>
      </c>
      <c r="P17" s="272">
        <v>10593</v>
      </c>
      <c r="Q17" s="227"/>
      <c r="R17" s="270"/>
      <c r="S17" s="171"/>
    </row>
    <row r="18" spans="1:19">
      <c r="A18" s="268">
        <v>1972</v>
      </c>
      <c r="B18" s="269">
        <v>9444</v>
      </c>
      <c r="C18" s="310">
        <f t="shared" si="0"/>
        <v>0.88767741329072281</v>
      </c>
      <c r="D18" s="269">
        <v>1079</v>
      </c>
      <c r="E18" s="310">
        <f t="shared" si="3"/>
        <v>0.1014193063257825</v>
      </c>
      <c r="F18" s="270">
        <v>7</v>
      </c>
      <c r="G18" s="310">
        <f t="shared" si="1"/>
        <v>6.5795657486605885E-4</v>
      </c>
      <c r="H18" s="270">
        <v>108</v>
      </c>
      <c r="I18" s="311">
        <f t="shared" si="4"/>
        <v>1.0151330012219193E-2</v>
      </c>
      <c r="J18" s="269">
        <v>0</v>
      </c>
      <c r="K18" s="311">
        <f t="shared" si="2"/>
        <v>0</v>
      </c>
      <c r="L18" s="269">
        <v>0</v>
      </c>
      <c r="M18" s="311">
        <v>0</v>
      </c>
      <c r="N18" s="271" t="s">
        <v>14</v>
      </c>
      <c r="O18" s="311" t="s">
        <v>14</v>
      </c>
      <c r="P18" s="272">
        <v>10639</v>
      </c>
      <c r="Q18" s="227"/>
      <c r="R18" s="269"/>
      <c r="S18" s="171"/>
    </row>
    <row r="19" spans="1:19">
      <c r="A19" s="268">
        <v>1973</v>
      </c>
      <c r="B19" s="269">
        <v>7517</v>
      </c>
      <c r="C19" s="310">
        <f t="shared" si="0"/>
        <v>0.82749889916336417</v>
      </c>
      <c r="D19" s="269">
        <v>1303</v>
      </c>
      <c r="E19" s="310">
        <f t="shared" si="3"/>
        <v>0.14343901365037429</v>
      </c>
      <c r="F19" s="270">
        <v>69</v>
      </c>
      <c r="G19" s="310">
        <f t="shared" si="1"/>
        <v>7.5957727873183622E-3</v>
      </c>
      <c r="H19" s="270">
        <v>195</v>
      </c>
      <c r="I19" s="311">
        <f t="shared" si="4"/>
        <v>2.1466314398943198E-2</v>
      </c>
      <c r="J19" s="269">
        <v>0</v>
      </c>
      <c r="K19" s="311">
        <f t="shared" si="2"/>
        <v>0</v>
      </c>
      <c r="L19" s="269">
        <v>0</v>
      </c>
      <c r="M19" s="311">
        <v>0</v>
      </c>
      <c r="N19" s="271" t="s">
        <v>14</v>
      </c>
      <c r="O19" s="311" t="s">
        <v>14</v>
      </c>
      <c r="P19" s="272">
        <v>9084</v>
      </c>
      <c r="Q19" s="227"/>
      <c r="R19" s="269"/>
      <c r="S19" s="171"/>
    </row>
    <row r="20" spans="1:19">
      <c r="A20" s="268">
        <v>1974</v>
      </c>
      <c r="B20" s="269">
        <v>9726</v>
      </c>
      <c r="C20" s="310">
        <f t="shared" si="0"/>
        <v>0.88097826086956521</v>
      </c>
      <c r="D20" s="269">
        <v>1210</v>
      </c>
      <c r="E20" s="310">
        <f t="shared" si="3"/>
        <v>0.10960144927536232</v>
      </c>
      <c r="F20" s="270">
        <v>6</v>
      </c>
      <c r="G20" s="310">
        <f t="shared" si="1"/>
        <v>5.4347826086956522E-4</v>
      </c>
      <c r="H20" s="270">
        <v>98</v>
      </c>
      <c r="I20" s="311">
        <f t="shared" si="4"/>
        <v>8.8768115942028988E-3</v>
      </c>
      <c r="J20" s="269">
        <v>0</v>
      </c>
      <c r="K20" s="311">
        <f t="shared" si="2"/>
        <v>0</v>
      </c>
      <c r="L20" s="269">
        <v>0</v>
      </c>
      <c r="M20" s="311">
        <v>0</v>
      </c>
      <c r="N20" s="271" t="s">
        <v>14</v>
      </c>
      <c r="O20" s="311" t="s">
        <v>14</v>
      </c>
      <c r="P20" s="272">
        <v>11040</v>
      </c>
      <c r="Q20" s="227"/>
      <c r="R20" s="269"/>
      <c r="S20" s="171"/>
    </row>
    <row r="21" spans="1:19">
      <c r="A21" s="268">
        <v>1975</v>
      </c>
      <c r="B21" s="269">
        <v>9560</v>
      </c>
      <c r="C21" s="310">
        <f t="shared" si="0"/>
        <v>0.8522777926361772</v>
      </c>
      <c r="D21" s="269">
        <v>1544</v>
      </c>
      <c r="E21" s="310">
        <f t="shared" si="3"/>
        <v>0.13764821253454579</v>
      </c>
      <c r="F21" s="270">
        <v>17</v>
      </c>
      <c r="G21" s="310">
        <f t="shared" si="1"/>
        <v>1.5155567442275118E-3</v>
      </c>
      <c r="H21" s="270">
        <v>96</v>
      </c>
      <c r="I21" s="311">
        <f t="shared" si="4"/>
        <v>8.5584380850494777E-3</v>
      </c>
      <c r="J21" s="269">
        <v>0</v>
      </c>
      <c r="K21" s="311">
        <f t="shared" si="2"/>
        <v>0</v>
      </c>
      <c r="L21" s="269">
        <v>0</v>
      </c>
      <c r="M21" s="311">
        <v>0</v>
      </c>
      <c r="N21" s="271" t="s">
        <v>14</v>
      </c>
      <c r="O21" s="311" t="s">
        <v>14</v>
      </c>
      <c r="P21" s="272">
        <v>11217</v>
      </c>
      <c r="Q21" s="227"/>
      <c r="R21" s="269"/>
      <c r="S21" s="171"/>
    </row>
    <row r="22" spans="1:19">
      <c r="A22" s="268">
        <v>1976</v>
      </c>
      <c r="B22" s="269">
        <v>12402</v>
      </c>
      <c r="C22" s="310">
        <f t="shared" si="0"/>
        <v>0.77251775258502553</v>
      </c>
      <c r="D22" s="269">
        <v>3558</v>
      </c>
      <c r="E22" s="310">
        <f t="shared" si="3"/>
        <v>0.22162700884514763</v>
      </c>
      <c r="F22" s="270">
        <v>27</v>
      </c>
      <c r="G22" s="310">
        <f t="shared" si="1"/>
        <v>1.6818238445247291E-3</v>
      </c>
      <c r="H22" s="270">
        <v>67</v>
      </c>
      <c r="I22" s="311">
        <f t="shared" si="4"/>
        <v>4.1734147253021051E-3</v>
      </c>
      <c r="J22" s="269">
        <v>0</v>
      </c>
      <c r="K22" s="311">
        <f t="shared" si="2"/>
        <v>0</v>
      </c>
      <c r="L22" s="269">
        <v>0</v>
      </c>
      <c r="M22" s="311">
        <v>0</v>
      </c>
      <c r="N22" s="271" t="s">
        <v>14</v>
      </c>
      <c r="O22" s="311" t="s">
        <v>14</v>
      </c>
      <c r="P22" s="272">
        <v>16054</v>
      </c>
      <c r="Q22" s="227"/>
      <c r="R22" s="269"/>
      <c r="S22" s="171"/>
    </row>
    <row r="23" spans="1:19">
      <c r="A23" s="268">
        <v>1977</v>
      </c>
      <c r="B23" s="269">
        <v>8460</v>
      </c>
      <c r="C23" s="310">
        <f t="shared" si="0"/>
        <v>0.63007373203247186</v>
      </c>
      <c r="D23" s="269">
        <v>4788</v>
      </c>
      <c r="E23" s="310">
        <f t="shared" si="3"/>
        <v>0.35659492068220749</v>
      </c>
      <c r="F23" s="270">
        <v>92</v>
      </c>
      <c r="G23" s="310">
        <f t="shared" si="1"/>
        <v>6.85186564385194E-3</v>
      </c>
      <c r="H23" s="270">
        <v>87</v>
      </c>
      <c r="I23" s="311">
        <f t="shared" si="4"/>
        <v>6.4794816414686825E-3</v>
      </c>
      <c r="J23" s="269">
        <v>0</v>
      </c>
      <c r="K23" s="311">
        <f t="shared" si="2"/>
        <v>0</v>
      </c>
      <c r="L23" s="269">
        <v>0</v>
      </c>
      <c r="M23" s="311">
        <v>0</v>
      </c>
      <c r="N23" s="271" t="s">
        <v>14</v>
      </c>
      <c r="O23" s="311" t="s">
        <v>14</v>
      </c>
      <c r="P23" s="272">
        <v>13427</v>
      </c>
      <c r="Q23" s="227"/>
      <c r="R23" s="269"/>
      <c r="S23" s="171"/>
    </row>
    <row r="24" spans="1:19">
      <c r="A24" s="268">
        <v>1978</v>
      </c>
      <c r="B24" s="269">
        <v>11708</v>
      </c>
      <c r="C24" s="310">
        <f t="shared" si="0"/>
        <v>0.70116181578632175</v>
      </c>
      <c r="D24" s="269">
        <v>4871</v>
      </c>
      <c r="E24" s="310">
        <f t="shared" si="3"/>
        <v>0.29171158222541621</v>
      </c>
      <c r="F24" s="270">
        <v>35</v>
      </c>
      <c r="G24" s="310">
        <f t="shared" si="1"/>
        <v>2.0960594083123726E-3</v>
      </c>
      <c r="H24" s="270">
        <v>84</v>
      </c>
      <c r="I24" s="311">
        <f t="shared" si="4"/>
        <v>5.0305425799496949E-3</v>
      </c>
      <c r="J24" s="269">
        <v>0</v>
      </c>
      <c r="K24" s="311">
        <f t="shared" si="2"/>
        <v>0</v>
      </c>
      <c r="L24" s="269">
        <v>0</v>
      </c>
      <c r="M24" s="311">
        <v>0</v>
      </c>
      <c r="N24" s="271" t="s">
        <v>14</v>
      </c>
      <c r="O24" s="311" t="s">
        <v>14</v>
      </c>
      <c r="P24" s="272">
        <v>16698</v>
      </c>
      <c r="Q24" s="227"/>
      <c r="R24" s="269"/>
      <c r="S24" s="171"/>
    </row>
    <row r="25" spans="1:19">
      <c r="A25" s="268">
        <v>1979</v>
      </c>
      <c r="B25" s="269">
        <v>10344</v>
      </c>
      <c r="C25" s="310">
        <f t="shared" si="0"/>
        <v>0.65868568517575143</v>
      </c>
      <c r="D25" s="269">
        <v>5114</v>
      </c>
      <c r="E25" s="310">
        <f t="shared" si="3"/>
        <v>0.32564951604686704</v>
      </c>
      <c r="F25" s="270">
        <v>58</v>
      </c>
      <c r="G25" s="310">
        <f t="shared" si="1"/>
        <v>3.6933265410086604E-3</v>
      </c>
      <c r="H25" s="270">
        <v>188</v>
      </c>
      <c r="I25" s="311">
        <f t="shared" si="4"/>
        <v>1.1971472236372899E-2</v>
      </c>
      <c r="J25" s="269">
        <v>0</v>
      </c>
      <c r="K25" s="311">
        <f t="shared" si="2"/>
        <v>0</v>
      </c>
      <c r="L25" s="269">
        <v>0</v>
      </c>
      <c r="M25" s="311">
        <v>0</v>
      </c>
      <c r="N25" s="271" t="s">
        <v>14</v>
      </c>
      <c r="O25" s="311" t="s">
        <v>14</v>
      </c>
      <c r="P25" s="272">
        <v>15704</v>
      </c>
      <c r="Q25" s="227"/>
      <c r="R25" s="269"/>
      <c r="S25" s="171"/>
    </row>
    <row r="26" spans="1:19">
      <c r="A26" s="268">
        <v>1980</v>
      </c>
      <c r="B26" s="269">
        <v>9966</v>
      </c>
      <c r="C26" s="310">
        <f t="shared" si="0"/>
        <v>0.64384004134634021</v>
      </c>
      <c r="D26" s="269">
        <v>5140</v>
      </c>
      <c r="E26" s="310">
        <f t="shared" si="3"/>
        <v>0.3320627947541831</v>
      </c>
      <c r="F26" s="270">
        <v>22</v>
      </c>
      <c r="G26" s="310">
        <f t="shared" si="1"/>
        <v>1.4212804444731571E-3</v>
      </c>
      <c r="H26" s="270">
        <v>351</v>
      </c>
      <c r="I26" s="311">
        <f t="shared" si="4"/>
        <v>2.2675883455003553E-2</v>
      </c>
      <c r="J26" s="269">
        <v>0</v>
      </c>
      <c r="K26" s="311">
        <f t="shared" si="2"/>
        <v>0</v>
      </c>
      <c r="L26" s="269">
        <v>0</v>
      </c>
      <c r="M26" s="311">
        <v>0</v>
      </c>
      <c r="N26" s="271" t="s">
        <v>14</v>
      </c>
      <c r="O26" s="311" t="s">
        <v>14</v>
      </c>
      <c r="P26" s="272">
        <v>15479</v>
      </c>
      <c r="Q26" s="227"/>
      <c r="R26" s="269"/>
      <c r="S26" s="171"/>
    </row>
    <row r="27" spans="1:19">
      <c r="A27" s="268">
        <v>1981</v>
      </c>
      <c r="B27" s="269">
        <v>11323</v>
      </c>
      <c r="C27" s="310">
        <f t="shared" si="0"/>
        <v>0.68379733075668825</v>
      </c>
      <c r="D27" s="269">
        <v>5047</v>
      </c>
      <c r="E27" s="310">
        <f t="shared" si="3"/>
        <v>0.30478893652998368</v>
      </c>
      <c r="F27" s="270">
        <v>13</v>
      </c>
      <c r="G27" s="310">
        <f t="shared" si="1"/>
        <v>7.8507156229240896E-4</v>
      </c>
      <c r="H27" s="270">
        <v>176</v>
      </c>
      <c r="I27" s="311">
        <f t="shared" si="4"/>
        <v>1.062866115103569E-2</v>
      </c>
      <c r="J27" s="269">
        <v>0</v>
      </c>
      <c r="K27" s="311">
        <f t="shared" si="2"/>
        <v>0</v>
      </c>
      <c r="L27" s="269">
        <v>0</v>
      </c>
      <c r="M27" s="311">
        <v>0</v>
      </c>
      <c r="N27" s="271" t="s">
        <v>14</v>
      </c>
      <c r="O27" s="311" t="s">
        <v>14</v>
      </c>
      <c r="P27" s="272">
        <v>16559</v>
      </c>
      <c r="Q27" s="227"/>
      <c r="R27" s="269"/>
      <c r="S27" s="171"/>
    </row>
    <row r="28" spans="1:19">
      <c r="A28" s="268">
        <v>1982</v>
      </c>
      <c r="B28" s="269">
        <v>10920</v>
      </c>
      <c r="C28" s="310">
        <f t="shared" si="0"/>
        <v>0.73704103671706267</v>
      </c>
      <c r="D28" s="269">
        <v>3853</v>
      </c>
      <c r="E28" s="310">
        <f t="shared" si="3"/>
        <v>0.26005669546436283</v>
      </c>
      <c r="F28" s="270">
        <v>10</v>
      </c>
      <c r="G28" s="310">
        <f t="shared" si="1"/>
        <v>6.7494600431965439E-4</v>
      </c>
      <c r="H28" s="270">
        <v>33</v>
      </c>
      <c r="I28" s="311">
        <f t="shared" si="4"/>
        <v>2.2273218142548597E-3</v>
      </c>
      <c r="J28" s="269">
        <v>0</v>
      </c>
      <c r="K28" s="311">
        <f t="shared" si="2"/>
        <v>0</v>
      </c>
      <c r="L28" s="269">
        <v>0</v>
      </c>
      <c r="M28" s="311">
        <v>0</v>
      </c>
      <c r="N28" s="271" t="s">
        <v>14</v>
      </c>
      <c r="O28" s="311" t="s">
        <v>14</v>
      </c>
      <c r="P28" s="272">
        <v>14816</v>
      </c>
      <c r="Q28" s="227"/>
      <c r="R28" s="269"/>
      <c r="S28" s="171"/>
    </row>
    <row r="29" spans="1:19">
      <c r="A29" s="268">
        <v>1983</v>
      </c>
      <c r="B29" s="269">
        <v>11561.22976</v>
      </c>
      <c r="C29" s="310">
        <f t="shared" si="0"/>
        <v>0.76781917685235612</v>
      </c>
      <c r="D29" s="269">
        <v>3452</v>
      </c>
      <c r="E29" s="310">
        <f t="shared" si="3"/>
        <v>0.22925863887461859</v>
      </c>
      <c r="F29" s="270">
        <v>10</v>
      </c>
      <c r="G29" s="310">
        <f t="shared" si="1"/>
        <v>6.6413278932392404E-4</v>
      </c>
      <c r="H29" s="270">
        <v>34</v>
      </c>
      <c r="I29" s="311">
        <f t="shared" si="4"/>
        <v>2.2580514837013421E-3</v>
      </c>
      <c r="J29" s="269">
        <v>0</v>
      </c>
      <c r="K29" s="311">
        <f t="shared" si="2"/>
        <v>0</v>
      </c>
      <c r="L29" s="269">
        <v>0</v>
      </c>
      <c r="M29" s="311">
        <v>0</v>
      </c>
      <c r="N29" s="271" t="s">
        <v>14</v>
      </c>
      <c r="O29" s="311" t="s">
        <v>14</v>
      </c>
      <c r="P29" s="272">
        <v>15057.22976</v>
      </c>
      <c r="Q29" s="227"/>
      <c r="R29" s="269"/>
      <c r="S29" s="171"/>
    </row>
    <row r="30" spans="1:19">
      <c r="A30" s="268">
        <v>1984</v>
      </c>
      <c r="B30" s="269">
        <v>11112.5288</v>
      </c>
      <c r="C30" s="310">
        <f t="shared" si="0"/>
        <v>0.58988304861683249</v>
      </c>
      <c r="D30" s="269">
        <v>7650</v>
      </c>
      <c r="E30" s="310">
        <f t="shared" si="3"/>
        <v>0.40608266607315957</v>
      </c>
      <c r="F30" s="270">
        <v>36</v>
      </c>
      <c r="G30" s="310">
        <f t="shared" si="1"/>
        <v>1.9109772521089864E-3</v>
      </c>
      <c r="H30" s="270">
        <v>40</v>
      </c>
      <c r="I30" s="311">
        <f t="shared" si="4"/>
        <v>2.1233080578988736E-3</v>
      </c>
      <c r="J30" s="269">
        <v>0</v>
      </c>
      <c r="K30" s="311">
        <f t="shared" si="2"/>
        <v>0</v>
      </c>
      <c r="L30" s="269">
        <v>0</v>
      </c>
      <c r="M30" s="311">
        <v>0</v>
      </c>
      <c r="N30" s="271" t="s">
        <v>14</v>
      </c>
      <c r="O30" s="311" t="s">
        <v>14</v>
      </c>
      <c r="P30" s="272">
        <v>18838.5288</v>
      </c>
      <c r="Q30" s="227"/>
      <c r="R30" s="269"/>
      <c r="S30" s="171"/>
    </row>
    <row r="31" spans="1:19">
      <c r="A31" s="268">
        <v>1985</v>
      </c>
      <c r="B31" s="269">
        <v>10177.79169</v>
      </c>
      <c r="C31" s="310">
        <f t="shared" si="0"/>
        <v>0.54377864852969371</v>
      </c>
      <c r="D31" s="269">
        <v>8465</v>
      </c>
      <c r="E31" s="310">
        <f t="shared" si="3"/>
        <v>0.45226768242137766</v>
      </c>
      <c r="F31" s="270">
        <v>16</v>
      </c>
      <c r="G31" s="310">
        <f t="shared" si="1"/>
        <v>8.5484736193054255E-4</v>
      </c>
      <c r="H31" s="270">
        <v>58</v>
      </c>
      <c r="I31" s="311">
        <f t="shared" si="4"/>
        <v>3.0988216869982169E-3</v>
      </c>
      <c r="J31" s="269">
        <v>0</v>
      </c>
      <c r="K31" s="311">
        <f t="shared" si="2"/>
        <v>0</v>
      </c>
      <c r="L31" s="269">
        <v>0</v>
      </c>
      <c r="M31" s="311">
        <v>0</v>
      </c>
      <c r="N31" s="271" t="s">
        <v>14</v>
      </c>
      <c r="O31" s="311" t="s">
        <v>14</v>
      </c>
      <c r="P31" s="272">
        <v>18716.791689999998</v>
      </c>
      <c r="Q31" s="227"/>
      <c r="R31" s="269"/>
      <c r="S31" s="171"/>
    </row>
    <row r="32" spans="1:19">
      <c r="A32" s="268">
        <v>1986</v>
      </c>
      <c r="B32" s="269">
        <v>10863.10356</v>
      </c>
      <c r="C32" s="310">
        <f t="shared" si="0"/>
        <v>0.48510933425969471</v>
      </c>
      <c r="D32" s="269">
        <v>11469</v>
      </c>
      <c r="E32" s="310">
        <f t="shared" si="3"/>
        <v>0.5121666127819221</v>
      </c>
      <c r="F32" s="270">
        <v>9</v>
      </c>
      <c r="G32" s="310">
        <f t="shared" si="1"/>
        <v>4.01909452876214E-4</v>
      </c>
      <c r="H32" s="270">
        <v>52</v>
      </c>
      <c r="I32" s="311">
        <f t="shared" si="4"/>
        <v>2.3221435055070143E-3</v>
      </c>
      <c r="J32" s="269">
        <v>0</v>
      </c>
      <c r="K32" s="311">
        <f t="shared" si="2"/>
        <v>0</v>
      </c>
      <c r="L32" s="269">
        <v>0</v>
      </c>
      <c r="M32" s="311">
        <v>0</v>
      </c>
      <c r="N32" s="271" t="s">
        <v>14</v>
      </c>
      <c r="O32" s="311" t="s">
        <v>14</v>
      </c>
      <c r="P32" s="272">
        <v>22393.10356</v>
      </c>
      <c r="Q32" s="227"/>
      <c r="R32" s="269"/>
      <c r="S32" s="171"/>
    </row>
    <row r="33" spans="1:26">
      <c r="A33" s="268">
        <v>1987</v>
      </c>
      <c r="B33" s="269">
        <v>8930.8543910000008</v>
      </c>
      <c r="C33" s="310">
        <f t="shared" si="0"/>
        <v>0.42850574730320312</v>
      </c>
      <c r="D33" s="269">
        <v>11836</v>
      </c>
      <c r="E33" s="310">
        <f t="shared" si="3"/>
        <v>0.56789572453356463</v>
      </c>
      <c r="F33" s="270">
        <v>17</v>
      </c>
      <c r="G33" s="310">
        <f t="shared" si="1"/>
        <v>8.1566638366598499E-4</v>
      </c>
      <c r="H33" s="270">
        <v>58</v>
      </c>
      <c r="I33" s="311">
        <f t="shared" si="4"/>
        <v>2.7828617795663015E-3</v>
      </c>
      <c r="J33" s="269">
        <v>0</v>
      </c>
      <c r="K33" s="311">
        <f t="shared" si="2"/>
        <v>0</v>
      </c>
      <c r="L33" s="269">
        <v>0</v>
      </c>
      <c r="M33" s="311">
        <v>0</v>
      </c>
      <c r="N33" s="271" t="s">
        <v>14</v>
      </c>
      <c r="O33" s="311" t="s">
        <v>14</v>
      </c>
      <c r="P33" s="272">
        <v>20841.854391000001</v>
      </c>
      <c r="Q33" s="227"/>
      <c r="R33" s="269"/>
      <c r="S33" s="171"/>
    </row>
    <row r="34" spans="1:26">
      <c r="A34" s="268">
        <v>1988</v>
      </c>
      <c r="B34" s="269">
        <v>8246.1293549999991</v>
      </c>
      <c r="C34" s="310">
        <f t="shared" si="0"/>
        <v>0.33283900305189751</v>
      </c>
      <c r="D34" s="269">
        <v>16462</v>
      </c>
      <c r="E34" s="310">
        <f t="shared" si="3"/>
        <v>0.66445667201643566</v>
      </c>
      <c r="F34" s="270">
        <v>30</v>
      </c>
      <c r="G34" s="310">
        <f t="shared" si="1"/>
        <v>1.2108917604478841E-3</v>
      </c>
      <c r="H34" s="270">
        <v>37</v>
      </c>
      <c r="I34" s="311">
        <f t="shared" si="4"/>
        <v>1.4934331712190571E-3</v>
      </c>
      <c r="J34" s="269">
        <v>0</v>
      </c>
      <c r="K34" s="311">
        <f t="shared" si="2"/>
        <v>0</v>
      </c>
      <c r="L34" s="269">
        <v>0</v>
      </c>
      <c r="M34" s="311">
        <v>0</v>
      </c>
      <c r="N34" s="271" t="s">
        <v>14</v>
      </c>
      <c r="O34" s="311" t="s">
        <v>14</v>
      </c>
      <c r="P34" s="272">
        <v>24775.129354999997</v>
      </c>
      <c r="Q34" s="227"/>
      <c r="R34" s="269"/>
      <c r="S34" s="171"/>
    </row>
    <row r="35" spans="1:26">
      <c r="A35" s="268">
        <v>1989</v>
      </c>
      <c r="B35" s="269">
        <v>9580.4045760000008</v>
      </c>
      <c r="C35" s="310">
        <f t="shared" si="0"/>
        <v>0.37158693044938435</v>
      </c>
      <c r="D35" s="269">
        <v>16129</v>
      </c>
      <c r="E35" s="310">
        <f t="shared" si="3"/>
        <v>0.62558168119873347</v>
      </c>
      <c r="F35" s="270">
        <v>30</v>
      </c>
      <c r="G35" s="310">
        <f t="shared" si="1"/>
        <v>1.1635842541981526E-3</v>
      </c>
      <c r="H35" s="270">
        <v>43</v>
      </c>
      <c r="I35" s="311">
        <f t="shared" si="4"/>
        <v>1.6678040976840188E-3</v>
      </c>
      <c r="J35" s="269">
        <v>0</v>
      </c>
      <c r="K35" s="311">
        <f t="shared" si="2"/>
        <v>0</v>
      </c>
      <c r="L35" s="269">
        <v>0</v>
      </c>
      <c r="M35" s="311">
        <v>0</v>
      </c>
      <c r="N35" s="271" t="s">
        <v>14</v>
      </c>
      <c r="O35" s="311" t="s">
        <v>14</v>
      </c>
      <c r="P35" s="272">
        <v>25782.404576000001</v>
      </c>
      <c r="Q35" s="227"/>
      <c r="R35" s="269"/>
      <c r="S35" s="171"/>
    </row>
    <row r="36" spans="1:26">
      <c r="A36" s="268">
        <v>1990</v>
      </c>
      <c r="B36" s="269">
        <v>10717</v>
      </c>
      <c r="C36" s="310">
        <f t="shared" si="0"/>
        <v>0.41171724932769882</v>
      </c>
      <c r="D36" s="269">
        <v>15120</v>
      </c>
      <c r="E36" s="310">
        <f>D36/P36</f>
        <v>0.58086822896657697</v>
      </c>
      <c r="F36" s="270">
        <v>28</v>
      </c>
      <c r="G36" s="310">
        <f t="shared" si="1"/>
        <v>1.0756819054936612E-3</v>
      </c>
      <c r="H36" s="270">
        <v>55</v>
      </c>
      <c r="I36" s="311">
        <f t="shared" si="4"/>
        <v>2.1129466000768342E-3</v>
      </c>
      <c r="J36" s="269">
        <v>0</v>
      </c>
      <c r="K36" s="311">
        <f t="shared" si="2"/>
        <v>0</v>
      </c>
      <c r="L36" s="269">
        <v>0</v>
      </c>
      <c r="M36" s="311">
        <v>0</v>
      </c>
      <c r="N36" s="271">
        <v>109</v>
      </c>
      <c r="O36" s="312">
        <f t="shared" ref="O36:O61" si="5">N36/P36</f>
        <v>4.1874759892431808E-3</v>
      </c>
      <c r="P36" s="272">
        <v>26030</v>
      </c>
      <c r="Q36" s="227"/>
      <c r="R36" s="269"/>
      <c r="S36" s="171"/>
      <c r="T36" s="298">
        <v>1990</v>
      </c>
      <c r="U36" s="299"/>
      <c r="W36" s="229"/>
    </row>
    <row r="37" spans="1:26">
      <c r="A37" s="268">
        <v>1991</v>
      </c>
      <c r="B37" s="269">
        <v>11970</v>
      </c>
      <c r="C37" s="310">
        <f t="shared" si="0"/>
        <v>0.41922039715616571</v>
      </c>
      <c r="D37" s="269">
        <v>16433</v>
      </c>
      <c r="E37" s="310">
        <f t="shared" si="3"/>
        <v>0.57552621440829332</v>
      </c>
      <c r="F37" s="270">
        <v>20</v>
      </c>
      <c r="G37" s="310">
        <f t="shared" si="1"/>
        <v>7.0045179140545651E-4</v>
      </c>
      <c r="H37" s="270">
        <v>32</v>
      </c>
      <c r="I37" s="311">
        <f t="shared" si="4"/>
        <v>1.1207228662487305E-3</v>
      </c>
      <c r="J37" s="269">
        <v>0</v>
      </c>
      <c r="K37" s="311">
        <f t="shared" si="2"/>
        <v>0</v>
      </c>
      <c r="L37" s="269">
        <v>0</v>
      </c>
      <c r="M37" s="311">
        <v>0</v>
      </c>
      <c r="N37" s="271">
        <v>99</v>
      </c>
      <c r="O37" s="312">
        <f t="shared" si="5"/>
        <v>3.46723636745701E-3</v>
      </c>
      <c r="P37" s="272">
        <v>28553</v>
      </c>
      <c r="Q37" s="227"/>
      <c r="R37" s="269"/>
      <c r="S37" s="171"/>
      <c r="T37" s="298">
        <v>1991</v>
      </c>
      <c r="U37" s="299"/>
      <c r="W37" s="111" t="s">
        <v>12</v>
      </c>
      <c r="X37" s="111" t="s">
        <v>12</v>
      </c>
      <c r="Y37" s="225" t="s">
        <v>12</v>
      </c>
      <c r="Z37" s="111" t="s">
        <v>12</v>
      </c>
    </row>
    <row r="38" spans="1:26">
      <c r="A38" s="268">
        <v>1992</v>
      </c>
      <c r="B38" s="269">
        <v>8271</v>
      </c>
      <c r="C38" s="310">
        <f t="shared" ref="C38:C66" si="6">B38/P38</f>
        <v>0.31934362934362936</v>
      </c>
      <c r="D38" s="269">
        <v>17454</v>
      </c>
      <c r="E38" s="310">
        <f t="shared" si="3"/>
        <v>0.67389961389961395</v>
      </c>
      <c r="F38" s="270">
        <v>17</v>
      </c>
      <c r="G38" s="310">
        <f t="shared" si="1"/>
        <v>6.5637065637065637E-4</v>
      </c>
      <c r="H38" s="270">
        <v>35</v>
      </c>
      <c r="I38" s="311">
        <f t="shared" si="4"/>
        <v>1.3513513513513514E-3</v>
      </c>
      <c r="J38" s="269">
        <v>0</v>
      </c>
      <c r="K38" s="311">
        <f t="shared" ref="K38:K66" si="7">J38/P38</f>
        <v>0</v>
      </c>
      <c r="L38" s="269">
        <v>0</v>
      </c>
      <c r="M38" s="311">
        <v>0</v>
      </c>
      <c r="N38" s="271">
        <v>123</v>
      </c>
      <c r="O38" s="312">
        <f t="shared" si="5"/>
        <v>4.7490347490347492E-3</v>
      </c>
      <c r="P38" s="272">
        <v>25900</v>
      </c>
      <c r="Q38" s="227"/>
      <c r="R38" s="269"/>
      <c r="S38" s="171"/>
      <c r="T38" s="298">
        <v>1992</v>
      </c>
      <c r="U38" s="299"/>
    </row>
    <row r="39" spans="1:26">
      <c r="A39" s="268">
        <v>1993</v>
      </c>
      <c r="B39" s="269">
        <v>9614</v>
      </c>
      <c r="C39" s="310">
        <f t="shared" si="6"/>
        <v>0.4027143635068906</v>
      </c>
      <c r="D39" s="269">
        <v>14083</v>
      </c>
      <c r="E39" s="310">
        <f t="shared" ref="E39:E66" si="8">D39/P39</f>
        <v>0.58991329116575209</v>
      </c>
      <c r="F39" s="270">
        <v>22</v>
      </c>
      <c r="G39" s="310">
        <f t="shared" ref="G39:G66" si="9">F39/P39</f>
        <v>9.2154316591965815E-4</v>
      </c>
      <c r="H39" s="270">
        <v>35</v>
      </c>
      <c r="I39" s="311">
        <f t="shared" ref="I39:I66" si="10">H39/P39</f>
        <v>1.4660914003267289E-3</v>
      </c>
      <c r="J39" s="269">
        <v>0</v>
      </c>
      <c r="K39" s="311">
        <f t="shared" si="7"/>
        <v>0</v>
      </c>
      <c r="L39" s="269">
        <v>0</v>
      </c>
      <c r="M39" s="311">
        <v>0</v>
      </c>
      <c r="N39" s="271">
        <v>119</v>
      </c>
      <c r="O39" s="312">
        <f t="shared" si="5"/>
        <v>4.9847107611108782E-3</v>
      </c>
      <c r="P39" s="272">
        <v>23873</v>
      </c>
      <c r="Q39" s="227"/>
      <c r="R39" s="269"/>
      <c r="S39" s="171"/>
      <c r="T39" s="298">
        <v>1993</v>
      </c>
      <c r="U39" s="299"/>
    </row>
    <row r="40" spans="1:26">
      <c r="A40" s="268">
        <v>1994</v>
      </c>
      <c r="B40" s="269">
        <v>8150</v>
      </c>
      <c r="C40" s="310">
        <f t="shared" si="6"/>
        <v>0.32401701586291892</v>
      </c>
      <c r="D40" s="269">
        <v>16809</v>
      </c>
      <c r="E40" s="310">
        <f t="shared" si="8"/>
        <v>0.66827018645887171</v>
      </c>
      <c r="F40" s="270">
        <v>20</v>
      </c>
      <c r="G40" s="310">
        <f t="shared" si="9"/>
        <v>7.9513378125869679E-4</v>
      </c>
      <c r="H40" s="270">
        <v>73</v>
      </c>
      <c r="I40" s="311">
        <f t="shared" si="10"/>
        <v>2.9022383015942432E-3</v>
      </c>
      <c r="J40" s="269">
        <v>0</v>
      </c>
      <c r="K40" s="311">
        <f t="shared" si="7"/>
        <v>0</v>
      </c>
      <c r="L40" s="269">
        <v>0</v>
      </c>
      <c r="M40" s="311">
        <v>0</v>
      </c>
      <c r="N40" s="271">
        <v>100</v>
      </c>
      <c r="O40" s="312">
        <f t="shared" si="5"/>
        <v>3.9756689062934837E-3</v>
      </c>
      <c r="P40" s="272">
        <v>25153</v>
      </c>
      <c r="Q40" s="227"/>
      <c r="R40" s="269"/>
      <c r="S40" s="171"/>
      <c r="T40" s="298">
        <v>1994</v>
      </c>
      <c r="U40" s="299"/>
      <c r="V40" s="111"/>
    </row>
    <row r="41" spans="1:26">
      <c r="A41" s="268">
        <v>1995</v>
      </c>
      <c r="B41" s="269">
        <v>10746</v>
      </c>
      <c r="C41" s="310">
        <f t="shared" si="6"/>
        <v>0.41392858518547049</v>
      </c>
      <c r="D41" s="269">
        <v>14934</v>
      </c>
      <c r="E41" s="310">
        <f t="shared" si="8"/>
        <v>0.57524748661453717</v>
      </c>
      <c r="F41" s="270">
        <v>168</v>
      </c>
      <c r="G41" s="310">
        <f t="shared" si="9"/>
        <v>6.4712453295327609E-3</v>
      </c>
      <c r="H41" s="270">
        <v>49</v>
      </c>
      <c r="I41" s="311">
        <f t="shared" si="10"/>
        <v>1.8874465544470552E-3</v>
      </c>
      <c r="J41" s="269">
        <v>0</v>
      </c>
      <c r="K41" s="311">
        <f t="shared" si="7"/>
        <v>0</v>
      </c>
      <c r="L41" s="269">
        <v>0</v>
      </c>
      <c r="M41" s="311">
        <v>0</v>
      </c>
      <c r="N41" s="271">
        <v>65</v>
      </c>
      <c r="O41" s="312">
        <f t="shared" si="5"/>
        <v>2.5037556334501754E-3</v>
      </c>
      <c r="P41" s="272">
        <v>25961</v>
      </c>
      <c r="Q41" s="227"/>
      <c r="R41" s="269"/>
      <c r="S41" s="171"/>
      <c r="T41" s="298">
        <v>1995</v>
      </c>
      <c r="U41" s="299"/>
    </row>
    <row r="42" spans="1:26">
      <c r="A42" s="268">
        <v>1996</v>
      </c>
      <c r="B42" s="269">
        <v>13795</v>
      </c>
      <c r="C42" s="310">
        <f t="shared" si="6"/>
        <v>0.51402913887543322</v>
      </c>
      <c r="D42" s="269">
        <v>12463</v>
      </c>
      <c r="E42" s="310">
        <f t="shared" si="8"/>
        <v>0.46439616946752615</v>
      </c>
      <c r="F42" s="270">
        <v>445</v>
      </c>
      <c r="G42" s="310">
        <f t="shared" si="9"/>
        <v>1.6581585125013974E-2</v>
      </c>
      <c r="H42" s="270">
        <v>55</v>
      </c>
      <c r="I42" s="311">
        <f t="shared" si="10"/>
        <v>2.0494093974736372E-3</v>
      </c>
      <c r="J42" s="269">
        <v>0</v>
      </c>
      <c r="K42" s="311">
        <f t="shared" si="7"/>
        <v>0</v>
      </c>
      <c r="L42" s="269">
        <v>0</v>
      </c>
      <c r="M42" s="311">
        <v>0</v>
      </c>
      <c r="N42" s="271">
        <v>80</v>
      </c>
      <c r="O42" s="312">
        <f t="shared" si="5"/>
        <v>2.9809591235980177E-3</v>
      </c>
      <c r="P42" s="272">
        <v>26837</v>
      </c>
      <c r="Q42" s="227"/>
      <c r="R42" s="269"/>
      <c r="S42" s="171"/>
      <c r="T42" s="300">
        <v>1996</v>
      </c>
      <c r="U42" s="299"/>
    </row>
    <row r="43" spans="1:26">
      <c r="A43" s="268">
        <v>1997</v>
      </c>
      <c r="B43" s="269">
        <v>13406</v>
      </c>
      <c r="C43" s="310">
        <f t="shared" si="6"/>
        <v>0.46895441984118658</v>
      </c>
      <c r="D43" s="269">
        <v>14616</v>
      </c>
      <c r="E43" s="310">
        <f t="shared" si="8"/>
        <v>0.51128135166334343</v>
      </c>
      <c r="F43" s="270">
        <v>437</v>
      </c>
      <c r="G43" s="310">
        <f t="shared" si="9"/>
        <v>1.5286668765522791E-2</v>
      </c>
      <c r="H43" s="270">
        <v>49</v>
      </c>
      <c r="I43" s="311">
        <f t="shared" si="10"/>
        <v>1.7140658341204043E-3</v>
      </c>
      <c r="J43" s="269">
        <v>0</v>
      </c>
      <c r="K43" s="311">
        <f t="shared" si="7"/>
        <v>0</v>
      </c>
      <c r="L43" s="269">
        <v>0</v>
      </c>
      <c r="M43" s="311">
        <v>0</v>
      </c>
      <c r="N43" s="271">
        <v>79</v>
      </c>
      <c r="O43" s="312">
        <f t="shared" si="5"/>
        <v>2.7634938958267744E-3</v>
      </c>
      <c r="P43" s="272">
        <v>28587</v>
      </c>
      <c r="Q43" s="227"/>
      <c r="R43" s="269"/>
      <c r="S43" s="171"/>
      <c r="T43" s="300">
        <v>1997</v>
      </c>
      <c r="U43" s="299"/>
    </row>
    <row r="44" spans="1:26">
      <c r="A44" s="268">
        <v>1998</v>
      </c>
      <c r="B44" s="269">
        <v>11118</v>
      </c>
      <c r="C44" s="310">
        <f t="shared" si="6"/>
        <v>0.39063982291556865</v>
      </c>
      <c r="D44" s="269">
        <v>16785</v>
      </c>
      <c r="E44" s="310">
        <f t="shared" si="8"/>
        <v>0.58975440075893326</v>
      </c>
      <c r="F44" s="270">
        <v>427</v>
      </c>
      <c r="G44" s="310">
        <f t="shared" si="9"/>
        <v>1.5002986542988652E-2</v>
      </c>
      <c r="H44" s="270">
        <v>56</v>
      </c>
      <c r="I44" s="311">
        <f t="shared" si="10"/>
        <v>1.9676047925231018E-3</v>
      </c>
      <c r="J44" s="269">
        <v>0</v>
      </c>
      <c r="K44" s="311">
        <f t="shared" si="7"/>
        <v>0</v>
      </c>
      <c r="L44" s="269">
        <v>0</v>
      </c>
      <c r="M44" s="311">
        <v>0</v>
      </c>
      <c r="N44" s="271">
        <v>75</v>
      </c>
      <c r="O44" s="312">
        <f t="shared" si="5"/>
        <v>2.635184989986297E-3</v>
      </c>
      <c r="P44" s="272">
        <v>28461</v>
      </c>
      <c r="Q44" s="227"/>
      <c r="R44" s="269"/>
      <c r="S44" s="171"/>
      <c r="T44" s="300">
        <v>1998</v>
      </c>
      <c r="U44" s="299"/>
    </row>
    <row r="45" spans="1:26">
      <c r="A45" s="268">
        <v>1999</v>
      </c>
      <c r="B45" s="269">
        <v>13822</v>
      </c>
      <c r="C45" s="310">
        <f t="shared" si="6"/>
        <v>0.43992488621534742</v>
      </c>
      <c r="D45" s="269">
        <v>16993</v>
      </c>
      <c r="E45" s="310">
        <f t="shared" si="8"/>
        <v>0.54085107737356375</v>
      </c>
      <c r="F45" s="270">
        <v>487</v>
      </c>
      <c r="G45" s="310">
        <f t="shared" si="9"/>
        <v>1.550017505331169E-2</v>
      </c>
      <c r="H45" s="270">
        <v>37</v>
      </c>
      <c r="I45" s="311">
        <f t="shared" si="10"/>
        <v>1.1776313695534548E-3</v>
      </c>
      <c r="J45" s="269">
        <v>0</v>
      </c>
      <c r="K45" s="311">
        <f t="shared" si="7"/>
        <v>0</v>
      </c>
      <c r="L45" s="269">
        <v>0</v>
      </c>
      <c r="M45" s="311">
        <v>0</v>
      </c>
      <c r="N45" s="271">
        <v>81</v>
      </c>
      <c r="O45" s="312">
        <f t="shared" si="5"/>
        <v>2.5780578630764826E-3</v>
      </c>
      <c r="P45" s="272">
        <v>31419</v>
      </c>
      <c r="Q45" s="227"/>
      <c r="R45" s="269"/>
      <c r="S45" s="171"/>
      <c r="T45" s="300">
        <v>1999</v>
      </c>
      <c r="U45" s="299"/>
    </row>
    <row r="46" spans="1:26">
      <c r="A46" s="211">
        <v>2000</v>
      </c>
      <c r="B46" s="111">
        <v>9623</v>
      </c>
      <c r="C46" s="310">
        <f t="shared" si="6"/>
        <v>0.363791017692424</v>
      </c>
      <c r="D46" s="111">
        <v>16201</v>
      </c>
      <c r="E46" s="310">
        <f t="shared" si="8"/>
        <v>0.61246786632390748</v>
      </c>
      <c r="F46" s="111">
        <v>519.89099999999996</v>
      </c>
      <c r="G46" s="310">
        <f t="shared" si="9"/>
        <v>1.9654128232269769E-2</v>
      </c>
      <c r="H46" s="111">
        <v>26.606999999999999</v>
      </c>
      <c r="I46" s="311">
        <f t="shared" si="10"/>
        <v>1.0058596703462876E-3</v>
      </c>
      <c r="J46" s="269">
        <v>0</v>
      </c>
      <c r="K46" s="311">
        <f t="shared" si="7"/>
        <v>0</v>
      </c>
      <c r="L46" s="269">
        <v>0</v>
      </c>
      <c r="M46" s="311">
        <v>0</v>
      </c>
      <c r="N46" s="271">
        <v>81</v>
      </c>
      <c r="O46" s="312">
        <f t="shared" si="5"/>
        <v>3.0621503099954634E-3</v>
      </c>
      <c r="P46" s="274">
        <v>26452</v>
      </c>
      <c r="Q46" s="227"/>
      <c r="R46" s="111"/>
      <c r="S46" s="171"/>
      <c r="T46" s="301">
        <v>2000</v>
      </c>
      <c r="U46" s="299"/>
    </row>
    <row r="47" spans="1:26">
      <c r="A47" s="211">
        <v>2001</v>
      </c>
      <c r="B47" s="111">
        <v>6613</v>
      </c>
      <c r="C47" s="310">
        <f t="shared" si="6"/>
        <v>0.27290359854737539</v>
      </c>
      <c r="D47" s="111">
        <v>17036</v>
      </c>
      <c r="E47" s="310">
        <f t="shared" si="8"/>
        <v>0.70303730604159786</v>
      </c>
      <c r="F47" s="111">
        <v>497.61399999999998</v>
      </c>
      <c r="G47" s="310">
        <f t="shared" si="9"/>
        <v>2.0535407725321888E-2</v>
      </c>
      <c r="H47" s="111">
        <v>20.088999999999999</v>
      </c>
      <c r="I47" s="311">
        <f t="shared" si="10"/>
        <v>8.2902773192472762E-4</v>
      </c>
      <c r="J47" s="269">
        <v>0</v>
      </c>
      <c r="K47" s="311">
        <f t="shared" si="7"/>
        <v>0</v>
      </c>
      <c r="L47" s="269">
        <v>0</v>
      </c>
      <c r="M47" s="311">
        <v>0</v>
      </c>
      <c r="N47" s="271">
        <v>65</v>
      </c>
      <c r="O47" s="312">
        <f t="shared" si="5"/>
        <v>2.6824034334763948E-3</v>
      </c>
      <c r="P47" s="274">
        <v>24232</v>
      </c>
      <c r="Q47" s="227"/>
      <c r="R47" s="111"/>
      <c r="S47" s="171"/>
      <c r="T47" s="301">
        <v>2001</v>
      </c>
      <c r="U47" s="299"/>
    </row>
    <row r="48" spans="1:26">
      <c r="A48" s="211">
        <v>2002</v>
      </c>
      <c r="B48" s="111">
        <v>9567</v>
      </c>
      <c r="C48" s="310">
        <f t="shared" si="6"/>
        <v>0.37555939389181126</v>
      </c>
      <c r="D48" s="111">
        <v>15338</v>
      </c>
      <c r="E48" s="310">
        <f t="shared" si="8"/>
        <v>0.60210410614744447</v>
      </c>
      <c r="F48" s="111">
        <v>469.65899999999999</v>
      </c>
      <c r="G48" s="310">
        <f t="shared" si="9"/>
        <v>1.8436798304153255E-2</v>
      </c>
      <c r="H48" s="111">
        <v>16.678000000000001</v>
      </c>
      <c r="I48" s="311">
        <f t="shared" si="10"/>
        <v>6.5470675983355579E-4</v>
      </c>
      <c r="J48" s="269">
        <v>0</v>
      </c>
      <c r="K48" s="311">
        <f t="shared" si="7"/>
        <v>0</v>
      </c>
      <c r="L48" s="269">
        <v>0</v>
      </c>
      <c r="M48" s="311">
        <v>0</v>
      </c>
      <c r="N48" s="271">
        <v>83</v>
      </c>
      <c r="O48" s="312">
        <f t="shared" si="5"/>
        <v>3.2582240716024181E-3</v>
      </c>
      <c r="P48" s="274">
        <v>25474</v>
      </c>
      <c r="Q48" s="227"/>
      <c r="R48" s="111"/>
      <c r="S48" s="171"/>
      <c r="T48" s="301">
        <v>2002</v>
      </c>
      <c r="U48" s="299"/>
    </row>
    <row r="49" spans="1:21">
      <c r="A49" s="211">
        <v>2003</v>
      </c>
      <c r="B49" s="111">
        <v>8702</v>
      </c>
      <c r="C49" s="310">
        <f t="shared" si="6"/>
        <v>0.33126498915070995</v>
      </c>
      <c r="D49" s="111">
        <v>17049</v>
      </c>
      <c r="E49" s="310">
        <f t="shared" si="8"/>
        <v>0.64901595035973958</v>
      </c>
      <c r="F49" s="111">
        <v>402.16399999999999</v>
      </c>
      <c r="G49" s="310">
        <f t="shared" si="9"/>
        <v>1.5309452206022308E-2</v>
      </c>
      <c r="H49" s="111">
        <v>25.468</v>
      </c>
      <c r="I49" s="311">
        <f t="shared" si="10"/>
        <v>9.6950778484144811E-4</v>
      </c>
      <c r="J49" s="269">
        <v>0</v>
      </c>
      <c r="K49" s="311">
        <f t="shared" si="7"/>
        <v>0</v>
      </c>
      <c r="L49" s="269">
        <v>0</v>
      </c>
      <c r="M49" s="311">
        <v>0</v>
      </c>
      <c r="N49" s="271">
        <v>91</v>
      </c>
      <c r="O49" s="312">
        <f t="shared" si="5"/>
        <v>3.46415927519129E-3</v>
      </c>
      <c r="P49" s="274">
        <v>26269</v>
      </c>
      <c r="Q49" s="227"/>
      <c r="R49" s="111"/>
      <c r="S49" s="171"/>
      <c r="T49" s="301">
        <v>2003</v>
      </c>
      <c r="U49" s="299"/>
    </row>
    <row r="50" spans="1:21">
      <c r="A50" s="211">
        <v>2004</v>
      </c>
      <c r="B50" s="111">
        <v>8856</v>
      </c>
      <c r="C50" s="310">
        <f t="shared" si="6"/>
        <v>0.33058344843032589</v>
      </c>
      <c r="D50" s="111">
        <v>17380</v>
      </c>
      <c r="E50" s="310">
        <f t="shared" si="8"/>
        <v>0.64877375041994845</v>
      </c>
      <c r="F50" s="111">
        <v>439.137</v>
      </c>
      <c r="G50" s="310">
        <f t="shared" si="9"/>
        <v>1.6392437194370824E-2</v>
      </c>
      <c r="H50" s="111">
        <v>27.952999999999999</v>
      </c>
      <c r="I50" s="311">
        <f t="shared" si="10"/>
        <v>1.0434506700511405E-3</v>
      </c>
      <c r="J50" s="269">
        <v>0</v>
      </c>
      <c r="K50" s="311">
        <f t="shared" si="7"/>
        <v>0</v>
      </c>
      <c r="L50" s="269">
        <v>0</v>
      </c>
      <c r="M50" s="311">
        <v>0</v>
      </c>
      <c r="N50" s="271">
        <v>85</v>
      </c>
      <c r="O50" s="312">
        <f t="shared" si="5"/>
        <v>3.1729441188547538E-3</v>
      </c>
      <c r="P50" s="274">
        <v>26789</v>
      </c>
      <c r="Q50" s="227"/>
      <c r="R50" s="111"/>
      <c r="S50" s="171"/>
      <c r="T50" s="301">
        <v>2004</v>
      </c>
      <c r="U50" s="299"/>
    </row>
    <row r="51" spans="1:21">
      <c r="A51" s="211">
        <v>2005</v>
      </c>
      <c r="B51" s="111">
        <v>9587</v>
      </c>
      <c r="C51" s="310">
        <f t="shared" si="6"/>
        <v>0.34314041304270015</v>
      </c>
      <c r="D51" s="111">
        <v>17823</v>
      </c>
      <c r="E51" s="310">
        <f t="shared" si="8"/>
        <v>0.63792548051111353</v>
      </c>
      <c r="F51" s="111">
        <v>414.87599999999998</v>
      </c>
      <c r="G51" s="310">
        <f t="shared" si="9"/>
        <v>1.4849350370449908E-2</v>
      </c>
      <c r="H51" s="111">
        <v>26.937999999999999</v>
      </c>
      <c r="I51" s="311">
        <f t="shared" si="10"/>
        <v>9.6417194602526929E-4</v>
      </c>
      <c r="J51" s="269">
        <v>0</v>
      </c>
      <c r="K51" s="311">
        <f t="shared" si="7"/>
        <v>0</v>
      </c>
      <c r="L51" s="269">
        <v>0</v>
      </c>
      <c r="M51" s="311">
        <v>0</v>
      </c>
      <c r="N51" s="271">
        <v>86</v>
      </c>
      <c r="O51" s="312">
        <f t="shared" si="5"/>
        <v>3.0781345073195177E-3</v>
      </c>
      <c r="P51" s="274">
        <v>27939</v>
      </c>
      <c r="Q51" s="227"/>
      <c r="R51" s="111"/>
      <c r="S51" s="171"/>
      <c r="T51" s="301">
        <v>2005</v>
      </c>
      <c r="U51" s="299"/>
    </row>
    <row r="52" spans="1:21">
      <c r="A52" s="211">
        <v>2006</v>
      </c>
      <c r="B52" s="111">
        <v>10130</v>
      </c>
      <c r="C52" s="310">
        <f t="shared" si="6"/>
        <v>0.35866024642401928</v>
      </c>
      <c r="D52" s="111">
        <v>17085</v>
      </c>
      <c r="E52" s="310">
        <f t="shared" si="8"/>
        <v>0.60490723693527826</v>
      </c>
      <c r="F52" s="111">
        <v>419.12400000000002</v>
      </c>
      <c r="G52" s="310">
        <f t="shared" si="9"/>
        <v>1.4839399518481802E-2</v>
      </c>
      <c r="H52" s="111">
        <v>67.58</v>
      </c>
      <c r="I52" s="311">
        <f t="shared" si="10"/>
        <v>2.3927205778218382E-3</v>
      </c>
      <c r="J52" s="111">
        <v>435.97</v>
      </c>
      <c r="K52" s="311">
        <f t="shared" si="7"/>
        <v>1.5435844781192467E-2</v>
      </c>
      <c r="L52" s="269">
        <v>0</v>
      </c>
      <c r="M52" s="311">
        <v>0</v>
      </c>
      <c r="N52" s="271">
        <v>106</v>
      </c>
      <c r="O52" s="312">
        <f t="shared" si="5"/>
        <v>3.7530094887409716E-3</v>
      </c>
      <c r="P52" s="274">
        <v>28244</v>
      </c>
      <c r="Q52" s="227"/>
      <c r="R52" s="111"/>
      <c r="S52" s="171"/>
      <c r="T52" s="301">
        <v>2006</v>
      </c>
      <c r="U52" s="299"/>
    </row>
    <row r="53" spans="1:21">
      <c r="A53" s="211">
        <v>2007</v>
      </c>
      <c r="B53" s="111">
        <v>9364.3359999999993</v>
      </c>
      <c r="C53" s="310">
        <f t="shared" si="6"/>
        <v>0.32367826898482593</v>
      </c>
      <c r="D53" s="111">
        <v>18356.775000000001</v>
      </c>
      <c r="E53" s="310">
        <f t="shared" si="8"/>
        <v>0.63450191835747127</v>
      </c>
      <c r="F53" s="111">
        <v>478.67700000000002</v>
      </c>
      <c r="G53" s="310">
        <f t="shared" si="9"/>
        <v>1.6545470256817948E-2</v>
      </c>
      <c r="H53" s="111">
        <v>105.974</v>
      </c>
      <c r="I53" s="311">
        <f t="shared" si="10"/>
        <v>3.6629912550551315E-3</v>
      </c>
      <c r="J53" s="111">
        <v>495.77600000000001</v>
      </c>
      <c r="K53" s="311">
        <f t="shared" si="7"/>
        <v>1.7136497182952543E-2</v>
      </c>
      <c r="L53" s="269">
        <v>0</v>
      </c>
      <c r="M53" s="311">
        <v>0</v>
      </c>
      <c r="N53" s="271">
        <v>130</v>
      </c>
      <c r="O53" s="312">
        <f t="shared" si="5"/>
        <v>4.4934499325982513E-3</v>
      </c>
      <c r="P53" s="274">
        <v>28931</v>
      </c>
      <c r="Q53" s="227"/>
      <c r="R53" s="111"/>
      <c r="S53" s="171"/>
      <c r="T53" s="301">
        <v>2007</v>
      </c>
      <c r="U53" s="299"/>
    </row>
    <row r="54" spans="1:21">
      <c r="A54" s="211">
        <v>2008</v>
      </c>
      <c r="B54" s="111">
        <v>9999.5570000000007</v>
      </c>
      <c r="C54" s="310">
        <f t="shared" si="6"/>
        <v>0.33740112022134494</v>
      </c>
      <c r="D54" s="111">
        <v>18331.531999999999</v>
      </c>
      <c r="E54" s="310">
        <f t="shared" si="8"/>
        <v>0.61853534433309709</v>
      </c>
      <c r="F54" s="111">
        <v>419.15</v>
      </c>
      <c r="G54" s="310">
        <f t="shared" si="9"/>
        <v>1.4142794479873131E-2</v>
      </c>
      <c r="H54" s="111">
        <v>65.659000000000006</v>
      </c>
      <c r="I54" s="311">
        <f t="shared" si="10"/>
        <v>2.2154401592603843E-3</v>
      </c>
      <c r="J54" s="111">
        <v>593.13800000000003</v>
      </c>
      <c r="K54" s="311">
        <f t="shared" si="7"/>
        <v>2.0013429159496575E-2</v>
      </c>
      <c r="L54" s="269">
        <v>0</v>
      </c>
      <c r="M54" s="311">
        <v>0</v>
      </c>
      <c r="N54" s="271">
        <v>228</v>
      </c>
      <c r="O54" s="312">
        <f t="shared" si="5"/>
        <v>7.6930863447717381E-3</v>
      </c>
      <c r="P54" s="274">
        <v>29637</v>
      </c>
      <c r="Q54" s="227"/>
      <c r="R54" s="111"/>
      <c r="S54" s="171"/>
      <c r="T54" s="301">
        <v>2008</v>
      </c>
      <c r="U54" s="299"/>
    </row>
    <row r="55" spans="1:21">
      <c r="A55" s="211">
        <v>2009</v>
      </c>
      <c r="B55" s="111">
        <v>9505.94</v>
      </c>
      <c r="C55" s="310">
        <f t="shared" si="6"/>
        <v>0.35585445288810691</v>
      </c>
      <c r="D55" s="111">
        <v>15611.279</v>
      </c>
      <c r="E55" s="310">
        <f t="shared" si="8"/>
        <v>0.58440755437427472</v>
      </c>
      <c r="F55" s="111">
        <v>490.43299999999999</v>
      </c>
      <c r="G55" s="310">
        <f t="shared" si="9"/>
        <v>1.8359338149964436E-2</v>
      </c>
      <c r="H55" s="111">
        <v>77.762</v>
      </c>
      <c r="I55" s="311">
        <f t="shared" si="10"/>
        <v>2.9110171077752407E-3</v>
      </c>
      <c r="J55" s="111">
        <v>820.92399999999998</v>
      </c>
      <c r="K55" s="311">
        <f t="shared" si="7"/>
        <v>3.0731254445401115E-2</v>
      </c>
      <c r="L55" s="269">
        <v>0</v>
      </c>
      <c r="M55" s="311">
        <v>0</v>
      </c>
      <c r="N55" s="271">
        <v>206</v>
      </c>
      <c r="O55" s="312">
        <f t="shared" si="5"/>
        <v>7.7116010931007374E-3</v>
      </c>
      <c r="P55" s="274">
        <v>26713</v>
      </c>
      <c r="Q55" s="227"/>
      <c r="R55" s="111"/>
      <c r="S55" s="171"/>
      <c r="T55" s="301">
        <v>2009</v>
      </c>
      <c r="U55" s="299"/>
    </row>
    <row r="56" spans="1:21">
      <c r="A56" s="211">
        <v>2010</v>
      </c>
      <c r="B56" s="111">
        <v>9414.6620000000003</v>
      </c>
      <c r="C56" s="310">
        <f t="shared" si="6"/>
        <v>0.31602369843241246</v>
      </c>
      <c r="D56" s="111">
        <v>18600.633999999998</v>
      </c>
      <c r="E56" s="310">
        <f t="shared" si="8"/>
        <v>0.62437091739115835</v>
      </c>
      <c r="F56" s="111">
        <v>408.50099999999998</v>
      </c>
      <c r="G56" s="310">
        <f t="shared" si="9"/>
        <v>1.3712228525393574E-2</v>
      </c>
      <c r="H56" s="111">
        <v>57.112000000000002</v>
      </c>
      <c r="I56" s="311">
        <f t="shared" si="10"/>
        <v>1.9170890537410629E-3</v>
      </c>
      <c r="J56" s="111">
        <v>930.23299999999995</v>
      </c>
      <c r="K56" s="311">
        <f t="shared" si="7"/>
        <v>3.1225302943842098E-2</v>
      </c>
      <c r="L56" s="269">
        <v>0</v>
      </c>
      <c r="M56" s="311">
        <v>0</v>
      </c>
      <c r="N56" s="271">
        <v>380</v>
      </c>
      <c r="O56" s="312">
        <f t="shared" si="5"/>
        <v>1.2755530193682656E-2</v>
      </c>
      <c r="P56" s="274">
        <v>29791</v>
      </c>
      <c r="Q56" s="227"/>
      <c r="R56" s="111"/>
      <c r="S56" s="171"/>
      <c r="T56" s="301">
        <v>2010</v>
      </c>
      <c r="U56" s="299"/>
    </row>
    <row r="57" spans="1:21">
      <c r="A57" s="225">
        <v>2011</v>
      </c>
      <c r="B57" s="307">
        <v>12596</v>
      </c>
      <c r="C57" s="310">
        <f t="shared" si="6"/>
        <v>0.41806897009525706</v>
      </c>
      <c r="D57" s="111">
        <v>15056</v>
      </c>
      <c r="E57" s="310">
        <f t="shared" si="8"/>
        <v>0.49971787978359722</v>
      </c>
      <c r="F57" s="111">
        <v>461</v>
      </c>
      <c r="G57" s="310">
        <f t="shared" si="9"/>
        <v>1.5300872913140164E-2</v>
      </c>
      <c r="H57" s="111">
        <v>418</v>
      </c>
      <c r="I57" s="311">
        <f t="shared" si="10"/>
        <v>1.3873676524278934E-2</v>
      </c>
      <c r="J57" s="111">
        <v>1166</v>
      </c>
      <c r="K57" s="311">
        <f t="shared" si="7"/>
        <v>3.8700255567725446E-2</v>
      </c>
      <c r="L57" s="269">
        <v>0</v>
      </c>
      <c r="M57" s="311">
        <v>0</v>
      </c>
      <c r="N57" s="271">
        <v>333</v>
      </c>
      <c r="O57" s="312">
        <f t="shared" si="5"/>
        <v>1.1052474360250921E-2</v>
      </c>
      <c r="P57" s="275">
        <v>30129</v>
      </c>
      <c r="Q57" s="227"/>
      <c r="R57" s="111"/>
      <c r="S57" s="171"/>
      <c r="T57" s="301">
        <v>2011</v>
      </c>
      <c r="U57" s="299"/>
    </row>
    <row r="58" spans="1:21">
      <c r="A58" s="225">
        <v>2012</v>
      </c>
      <c r="B58" s="307">
        <v>11283</v>
      </c>
      <c r="C58" s="310">
        <f t="shared" si="6"/>
        <v>0.40579032548102861</v>
      </c>
      <c r="D58" s="111">
        <v>13987</v>
      </c>
      <c r="E58" s="310">
        <f t="shared" si="8"/>
        <v>0.50303902175867654</v>
      </c>
      <c r="F58" s="111">
        <v>467</v>
      </c>
      <c r="G58" s="310">
        <f t="shared" si="9"/>
        <v>1.679554037043697E-2</v>
      </c>
      <c r="H58" s="111">
        <v>464</v>
      </c>
      <c r="I58" s="311">
        <f t="shared" si="10"/>
        <v>1.6687646106815321E-2</v>
      </c>
      <c r="J58" s="111">
        <v>1262</v>
      </c>
      <c r="K58" s="311">
        <f t="shared" si="7"/>
        <v>4.5387520230174429E-2</v>
      </c>
      <c r="L58" s="269">
        <v>0</v>
      </c>
      <c r="M58" s="311">
        <v>0</v>
      </c>
      <c r="N58" s="271">
        <v>341</v>
      </c>
      <c r="O58" s="312">
        <f t="shared" si="5"/>
        <v>1.2263981298327639E-2</v>
      </c>
      <c r="P58" s="275">
        <v>27805</v>
      </c>
      <c r="Q58" s="227"/>
      <c r="R58" s="111"/>
      <c r="S58" s="171"/>
      <c r="T58" s="301">
        <v>2012</v>
      </c>
      <c r="U58" s="299"/>
    </row>
    <row r="59" spans="1:21">
      <c r="A59" s="225">
        <v>2013</v>
      </c>
      <c r="B59" s="307">
        <v>9638</v>
      </c>
      <c r="C59" s="310">
        <f t="shared" si="6"/>
        <v>0.34810560913063893</v>
      </c>
      <c r="D59" s="111">
        <v>14880</v>
      </c>
      <c r="E59" s="310">
        <f t="shared" si="8"/>
        <v>0.53743634196554335</v>
      </c>
      <c r="F59" s="111">
        <v>462</v>
      </c>
      <c r="G59" s="310">
        <f t="shared" si="9"/>
        <v>1.6686531585220502E-2</v>
      </c>
      <c r="H59" s="111">
        <v>614</v>
      </c>
      <c r="I59" s="311">
        <f t="shared" si="10"/>
        <v>2.2176472712825513E-2</v>
      </c>
      <c r="J59" s="111">
        <v>1755</v>
      </c>
      <c r="K59" s="311">
        <f t="shared" si="7"/>
        <v>6.3387149203597351E-2</v>
      </c>
      <c r="L59" s="269">
        <v>0</v>
      </c>
      <c r="M59" s="311">
        <v>0</v>
      </c>
      <c r="N59" s="271">
        <v>338</v>
      </c>
      <c r="O59" s="312">
        <f t="shared" si="5"/>
        <v>1.2207895402174306E-2</v>
      </c>
      <c r="P59" s="275">
        <v>27687</v>
      </c>
      <c r="Q59" s="227"/>
      <c r="R59" s="111"/>
      <c r="S59" s="171"/>
      <c r="T59" s="301">
        <v>2013</v>
      </c>
      <c r="U59" s="299"/>
    </row>
    <row r="60" spans="1:21">
      <c r="A60" s="211">
        <v>2014</v>
      </c>
      <c r="B60" s="111">
        <v>11483</v>
      </c>
      <c r="C60" s="310">
        <f t="shared" si="6"/>
        <v>0.37950294137087714</v>
      </c>
      <c r="D60" s="111">
        <v>15579</v>
      </c>
      <c r="E60" s="310">
        <f t="shared" si="8"/>
        <v>0.51487209994051164</v>
      </c>
      <c r="F60" s="111">
        <v>428</v>
      </c>
      <c r="G60" s="310">
        <f t="shared" si="9"/>
        <v>1.4145019498975477E-2</v>
      </c>
      <c r="H60" s="111">
        <v>515</v>
      </c>
      <c r="I60" s="311">
        <f t="shared" si="10"/>
        <v>1.7020292154141053E-2</v>
      </c>
      <c r="J60" s="111">
        <v>1974</v>
      </c>
      <c r="K60" s="311">
        <f t="shared" si="7"/>
        <v>6.5238945072377555E-2</v>
      </c>
      <c r="L60" s="269">
        <v>0</v>
      </c>
      <c r="M60" s="311">
        <v>0</v>
      </c>
      <c r="N60" s="271">
        <v>278</v>
      </c>
      <c r="O60" s="312">
        <f t="shared" si="5"/>
        <v>9.1876528521382776E-3</v>
      </c>
      <c r="P60" s="275">
        <v>30258</v>
      </c>
      <c r="Q60" s="227"/>
      <c r="R60" s="111"/>
      <c r="S60" s="171"/>
      <c r="T60" s="301">
        <v>2014</v>
      </c>
      <c r="U60" s="299"/>
    </row>
    <row r="61" spans="1:21">
      <c r="A61" s="211">
        <v>2015</v>
      </c>
      <c r="B61" s="111">
        <v>9888</v>
      </c>
      <c r="C61" s="310">
        <f t="shared" si="6"/>
        <v>0.33745136850726914</v>
      </c>
      <c r="D61" s="111">
        <v>16013</v>
      </c>
      <c r="E61" s="310">
        <f t="shared" si="8"/>
        <v>0.54648146884171733</v>
      </c>
      <c r="F61" s="111">
        <v>496</v>
      </c>
      <c r="G61" s="310">
        <f t="shared" si="9"/>
        <v>1.6927172206675313E-2</v>
      </c>
      <c r="H61" s="111">
        <v>599</v>
      </c>
      <c r="I61" s="311">
        <f t="shared" si="10"/>
        <v>2.0442290628626032E-2</v>
      </c>
      <c r="J61" s="111">
        <v>1965</v>
      </c>
      <c r="K61" s="311">
        <f t="shared" si="7"/>
        <v>6.7060268923622962E-2</v>
      </c>
      <c r="L61" s="269">
        <v>0</v>
      </c>
      <c r="M61" s="311">
        <v>0</v>
      </c>
      <c r="N61" s="271">
        <v>341</v>
      </c>
      <c r="O61" s="312">
        <f t="shared" si="5"/>
        <v>1.1637430892089276E-2</v>
      </c>
      <c r="P61" s="275">
        <v>29302</v>
      </c>
      <c r="Q61" s="227"/>
      <c r="R61" s="111"/>
      <c r="S61" s="171"/>
      <c r="T61" s="301">
        <v>2015</v>
      </c>
      <c r="U61" s="299"/>
    </row>
    <row r="62" spans="1:21">
      <c r="A62" s="210">
        <v>2016</v>
      </c>
      <c r="B62" s="269">
        <v>10083</v>
      </c>
      <c r="C62" s="310">
        <f t="shared" si="6"/>
        <v>0.36290670889720705</v>
      </c>
      <c r="D62" s="269">
        <v>14269</v>
      </c>
      <c r="E62" s="310">
        <f t="shared" si="8"/>
        <v>0.51356896055283618</v>
      </c>
      <c r="F62" s="270">
        <v>460</v>
      </c>
      <c r="G62" s="310">
        <f t="shared" si="9"/>
        <v>1.6556291390728478E-2</v>
      </c>
      <c r="H62" s="270">
        <v>476</v>
      </c>
      <c r="I62" s="311">
        <f t="shared" si="10"/>
        <v>1.7132162395623381E-2</v>
      </c>
      <c r="J62" s="269">
        <v>2140</v>
      </c>
      <c r="K62" s="311">
        <f t="shared" si="7"/>
        <v>7.7022746904693351E-2</v>
      </c>
      <c r="L62" s="271">
        <v>8</v>
      </c>
      <c r="M62" s="311">
        <f>L62/P62</f>
        <v>2.8793550244745177E-4</v>
      </c>
      <c r="N62" s="271">
        <v>356</v>
      </c>
      <c r="O62" s="312">
        <f>N62/P62</f>
        <v>1.2813129858911605E-2</v>
      </c>
      <c r="P62" s="306">
        <v>27784</v>
      </c>
      <c r="Q62" s="227"/>
      <c r="R62" s="269"/>
      <c r="S62" s="171"/>
      <c r="T62" s="300">
        <v>2016</v>
      </c>
      <c r="U62" s="299"/>
    </row>
    <row r="63" spans="1:21">
      <c r="A63" s="210">
        <v>2017</v>
      </c>
      <c r="B63" s="269">
        <v>10946</v>
      </c>
      <c r="C63" s="310">
        <f t="shared" si="6"/>
        <v>0.38786719109882711</v>
      </c>
      <c r="D63" s="269">
        <v>13864</v>
      </c>
      <c r="E63" s="310">
        <f t="shared" si="8"/>
        <v>0.49126536976010771</v>
      </c>
      <c r="F63" s="270">
        <v>459</v>
      </c>
      <c r="G63" s="310">
        <f t="shared" si="9"/>
        <v>1.6264483894971829E-2</v>
      </c>
      <c r="H63" s="270">
        <v>417</v>
      </c>
      <c r="I63" s="311">
        <f t="shared" si="10"/>
        <v>1.4776230466673753E-2</v>
      </c>
      <c r="J63" s="269">
        <v>2155</v>
      </c>
      <c r="K63" s="311">
        <f t="shared" si="7"/>
        <v>7.6361574713865565E-2</v>
      </c>
      <c r="L63" s="271">
        <v>14</v>
      </c>
      <c r="M63" s="311">
        <f>L63/P63</f>
        <v>4.9608447609935866E-4</v>
      </c>
      <c r="N63" s="271">
        <v>367</v>
      </c>
      <c r="O63" s="312">
        <f>N63/P63</f>
        <v>1.300450019489033E-2</v>
      </c>
      <c r="P63" s="306">
        <v>28221</v>
      </c>
      <c r="Q63" s="227"/>
      <c r="R63" s="269"/>
      <c r="S63" s="171"/>
      <c r="T63" s="300"/>
      <c r="U63" s="299"/>
    </row>
    <row r="64" spans="1:21">
      <c r="A64" s="211">
        <v>2018</v>
      </c>
      <c r="B64" s="34">
        <v>11405</v>
      </c>
      <c r="C64" s="310">
        <f t="shared" si="6"/>
        <v>0.40450434474197555</v>
      </c>
      <c r="D64" s="34">
        <v>13360</v>
      </c>
      <c r="E64" s="310">
        <f t="shared" si="8"/>
        <v>0.47384287994325236</v>
      </c>
      <c r="F64" s="111">
        <v>446</v>
      </c>
      <c r="G64" s="310">
        <f t="shared" si="9"/>
        <v>1.5818407519063663E-2</v>
      </c>
      <c r="H64" s="34">
        <v>476</v>
      </c>
      <c r="I64" s="311">
        <f t="shared" si="10"/>
        <v>1.6882425962050009E-2</v>
      </c>
      <c r="J64" s="34">
        <v>2153</v>
      </c>
      <c r="K64" s="311">
        <f t="shared" si="7"/>
        <v>7.6361056924986695E-2</v>
      </c>
      <c r="L64" s="43">
        <v>34</v>
      </c>
      <c r="M64" s="311">
        <f>L64/P64</f>
        <v>1.2058875687178579E-3</v>
      </c>
      <c r="N64" s="34">
        <v>326</v>
      </c>
      <c r="O64" s="312">
        <f>N64/P64</f>
        <v>1.1562333747118283E-2</v>
      </c>
      <c r="P64" s="275">
        <v>28195</v>
      </c>
    </row>
    <row r="65" spans="1:16">
      <c r="A65" s="211">
        <v>2019</v>
      </c>
      <c r="B65" s="34">
        <v>10005</v>
      </c>
      <c r="C65" s="310">
        <f t="shared" si="6"/>
        <v>0.35993092779796382</v>
      </c>
      <c r="D65" s="34">
        <v>14101</v>
      </c>
      <c r="E65" s="310">
        <f t="shared" si="8"/>
        <v>0.50728495880850455</v>
      </c>
      <c r="F65" s="111">
        <v>465</v>
      </c>
      <c r="G65" s="310">
        <f t="shared" si="9"/>
        <v>1.6728423930639998E-2</v>
      </c>
      <c r="H65" s="34">
        <v>507</v>
      </c>
      <c r="I65" s="311">
        <f t="shared" si="10"/>
        <v>1.8239378350181676E-2</v>
      </c>
      <c r="J65" s="34">
        <v>2373</v>
      </c>
      <c r="K65" s="311">
        <f t="shared" si="7"/>
        <v>8.5368924704104759E-2</v>
      </c>
      <c r="L65" s="43">
        <v>29</v>
      </c>
      <c r="M65" s="311">
        <f>L65/P65</f>
        <v>1.0432780515883008E-3</v>
      </c>
      <c r="N65" s="34">
        <v>287</v>
      </c>
      <c r="O65" s="311">
        <f>N65/P65</f>
        <v>1.032485520020146E-2</v>
      </c>
      <c r="P65" s="275">
        <v>27797</v>
      </c>
    </row>
    <row r="66" spans="1:16">
      <c r="A66" s="211">
        <v>2020</v>
      </c>
      <c r="B66" s="34">
        <v>10748</v>
      </c>
      <c r="C66" s="310">
        <f t="shared" si="6"/>
        <v>0.46024065430565664</v>
      </c>
      <c r="D66" s="34">
        <v>8490</v>
      </c>
      <c r="E66" s="310">
        <f t="shared" si="8"/>
        <v>0.36355072153470647</v>
      </c>
      <c r="F66" s="111">
        <v>457</v>
      </c>
      <c r="G66" s="310">
        <f t="shared" si="9"/>
        <v>1.9569220228664412E-2</v>
      </c>
      <c r="H66" s="34">
        <v>291</v>
      </c>
      <c r="I66" s="311">
        <f t="shared" si="10"/>
        <v>1.2460925791118915E-2</v>
      </c>
      <c r="J66" s="34">
        <v>3059</v>
      </c>
      <c r="K66" s="311">
        <f t="shared" si="7"/>
        <v>0.13098959448464864</v>
      </c>
      <c r="L66" s="43">
        <v>33</v>
      </c>
      <c r="M66" s="311">
        <f>L66/P66</f>
        <v>1.4130946773433821E-3</v>
      </c>
      <c r="N66" s="34">
        <v>276</v>
      </c>
      <c r="O66" s="311">
        <f>N66/P66</f>
        <v>1.1818610028690104E-2</v>
      </c>
      <c r="P66" s="275">
        <v>23353</v>
      </c>
    </row>
    <row r="67" spans="1:16">
      <c r="A67" s="225"/>
      <c r="B67" s="34"/>
      <c r="C67" s="190"/>
      <c r="D67" s="34"/>
      <c r="E67" s="220"/>
      <c r="F67" s="111"/>
      <c r="G67" s="57"/>
      <c r="H67" s="34"/>
      <c r="I67" s="57"/>
      <c r="J67" s="34"/>
      <c r="K67" s="57"/>
      <c r="L67" s="43"/>
      <c r="M67" s="34"/>
      <c r="N67" s="34"/>
      <c r="O67" s="34"/>
    </row>
    <row r="68" spans="1:16">
      <c r="A68" s="42" t="s">
        <v>29</v>
      </c>
      <c r="C68" s="38"/>
      <c r="D68" s="38" t="s">
        <v>12</v>
      </c>
      <c r="E68" s="38"/>
      <c r="F68" s="38"/>
      <c r="H68" s="38"/>
      <c r="I68" s="39"/>
      <c r="J68" s="39"/>
      <c r="K68" s="39"/>
      <c r="L68" s="40"/>
      <c r="M68" s="34"/>
      <c r="N68" s="34"/>
      <c r="O68" s="34"/>
    </row>
    <row r="69" spans="1:16">
      <c r="A69" s="38" t="s">
        <v>363</v>
      </c>
      <c r="C69" s="38"/>
      <c r="D69" s="38"/>
      <c r="E69" s="38"/>
      <c r="F69" s="38"/>
      <c r="G69" s="38"/>
      <c r="H69" s="38"/>
      <c r="I69" s="39"/>
      <c r="J69" s="39"/>
      <c r="K69" s="39"/>
      <c r="L69" s="40"/>
      <c r="M69" s="34"/>
      <c r="N69" s="34"/>
      <c r="O69" s="34"/>
    </row>
    <row r="70" spans="1:16">
      <c r="A70" s="36"/>
      <c r="B70" s="38"/>
      <c r="C70" s="38"/>
      <c r="D70" s="38"/>
      <c r="E70" s="38"/>
      <c r="F70" s="38"/>
      <c r="G70" s="39"/>
      <c r="H70" s="38"/>
      <c r="I70" s="39"/>
      <c r="J70" s="39"/>
      <c r="K70" s="39"/>
      <c r="L70" s="41"/>
      <c r="M70" s="36"/>
      <c r="N70" s="36"/>
      <c r="O70" s="36"/>
    </row>
    <row r="71" spans="1:16" ht="51" customHeight="1">
      <c r="A71" s="443" t="s">
        <v>405</v>
      </c>
      <c r="B71" s="444"/>
      <c r="C71" s="444"/>
      <c r="D71" s="444"/>
      <c r="E71" s="444"/>
      <c r="F71" s="444"/>
      <c r="G71" s="444"/>
      <c r="H71" s="444"/>
      <c r="I71" s="444"/>
      <c r="J71" s="444"/>
      <c r="K71" s="444"/>
      <c r="L71" s="444"/>
      <c r="M71" s="445"/>
      <c r="N71" s="332"/>
      <c r="O71" s="332"/>
    </row>
    <row r="72" spans="1:16" ht="41.25" customHeight="1">
      <c r="A72" s="447" t="s">
        <v>364</v>
      </c>
      <c r="B72" s="449"/>
      <c r="C72" s="449"/>
      <c r="D72" s="449"/>
      <c r="E72" s="449"/>
      <c r="F72" s="449"/>
      <c r="G72" s="449"/>
      <c r="H72" s="449"/>
      <c r="I72" s="449"/>
      <c r="J72" s="449"/>
      <c r="K72" s="449"/>
      <c r="L72" s="449"/>
      <c r="M72" s="449"/>
      <c r="N72" s="333"/>
      <c r="O72" s="333"/>
    </row>
    <row r="73" spans="1:16" ht="13.9" customHeight="1">
      <c r="A73" s="37" t="s">
        <v>30</v>
      </c>
      <c r="B73" s="38"/>
      <c r="C73" s="38"/>
      <c r="D73" s="38"/>
      <c r="E73" s="38"/>
      <c r="F73" s="38"/>
      <c r="G73" s="39"/>
      <c r="H73" s="38"/>
      <c r="I73" s="39"/>
      <c r="J73" s="39"/>
      <c r="K73" s="39"/>
      <c r="L73" s="35"/>
      <c r="M73" s="36"/>
      <c r="N73" s="36"/>
      <c r="O73" s="36"/>
    </row>
    <row r="74" spans="1:16" ht="25.9" customHeight="1">
      <c r="A74" s="447" t="s">
        <v>247</v>
      </c>
      <c r="B74" s="448"/>
      <c r="C74" s="448"/>
      <c r="D74" s="448"/>
      <c r="E74" s="448"/>
      <c r="F74" s="448"/>
      <c r="G74" s="448"/>
      <c r="H74" s="448"/>
      <c r="I74" s="448"/>
      <c r="J74" s="448"/>
      <c r="K74" s="448"/>
      <c r="L74" s="448"/>
      <c r="M74" s="448"/>
      <c r="N74" s="35"/>
      <c r="O74" s="35"/>
    </row>
    <row r="75" spans="1:16" ht="17.45" customHeight="1">
      <c r="A75" s="443" t="s">
        <v>474</v>
      </c>
      <c r="B75" s="443"/>
      <c r="C75" s="443"/>
      <c r="D75" s="443"/>
      <c r="E75" s="443"/>
      <c r="F75" s="443"/>
      <c r="G75" s="443"/>
      <c r="H75" s="443"/>
      <c r="I75" s="443"/>
      <c r="J75" s="443"/>
      <c r="K75" s="443"/>
      <c r="L75" s="443"/>
      <c r="M75" s="443"/>
      <c r="N75" s="331"/>
      <c r="O75" s="331"/>
      <c r="P75" s="309"/>
    </row>
    <row r="76" spans="1:16" ht="14.25" customHeight="1">
      <c r="A76" s="443"/>
      <c r="B76" s="443"/>
      <c r="C76" s="443"/>
      <c r="D76" s="443"/>
      <c r="E76" s="443"/>
      <c r="F76" s="443"/>
      <c r="G76" s="443"/>
      <c r="H76" s="443"/>
      <c r="I76" s="443"/>
      <c r="J76" s="443"/>
      <c r="K76" s="443"/>
      <c r="L76" s="443"/>
      <c r="M76" s="443"/>
      <c r="N76" s="331"/>
      <c r="O76" s="331"/>
      <c r="P76" s="308"/>
    </row>
    <row r="77" spans="1:16" ht="14.45" customHeight="1">
      <c r="A77" s="441" t="s">
        <v>365</v>
      </c>
      <c r="B77" s="441"/>
      <c r="C77" s="441"/>
      <c r="D77" s="441"/>
      <c r="E77" s="441"/>
      <c r="F77" s="441"/>
      <c r="G77" s="441"/>
      <c r="H77" s="441"/>
      <c r="I77" s="441"/>
      <c r="J77" s="441"/>
      <c r="K77" s="441"/>
      <c r="L77" s="441"/>
      <c r="M77" s="441"/>
      <c r="N77" s="331"/>
      <c r="O77" s="331"/>
      <c r="P77" s="308"/>
    </row>
    <row r="78" spans="1:16" ht="72" customHeight="1">
      <c r="A78" s="441"/>
      <c r="B78" s="441"/>
      <c r="C78" s="441"/>
      <c r="D78" s="441"/>
      <c r="E78" s="441"/>
      <c r="F78" s="441"/>
      <c r="G78" s="441"/>
      <c r="H78" s="441"/>
      <c r="I78" s="441"/>
      <c r="J78" s="441"/>
      <c r="K78" s="441"/>
      <c r="L78" s="441"/>
      <c r="M78" s="441"/>
      <c r="N78" s="331"/>
      <c r="O78" s="331"/>
      <c r="P78" s="308"/>
    </row>
    <row r="79" spans="1:16" ht="14.45" customHeight="1">
      <c r="A79" s="331"/>
      <c r="B79" s="331"/>
      <c r="C79" s="331"/>
      <c r="D79" s="331"/>
      <c r="E79" s="331"/>
      <c r="F79" s="331"/>
      <c r="G79" s="331"/>
      <c r="H79" s="331"/>
      <c r="I79" s="331"/>
      <c r="J79" s="331"/>
      <c r="K79" s="331"/>
      <c r="L79" s="331"/>
      <c r="M79" s="331"/>
      <c r="N79" s="331"/>
      <c r="O79" s="331"/>
      <c r="P79" s="308"/>
    </row>
    <row r="80" spans="1:16" ht="14.45" customHeight="1">
      <c r="A80" s="331"/>
      <c r="B80" s="331"/>
      <c r="C80" s="331"/>
      <c r="D80" s="331"/>
      <c r="E80" s="331"/>
      <c r="F80" s="331"/>
      <c r="G80" s="331"/>
      <c r="H80" s="331"/>
      <c r="I80" s="331"/>
      <c r="J80" s="331"/>
      <c r="K80" s="331"/>
      <c r="L80" s="331"/>
      <c r="M80" s="331"/>
      <c r="N80" s="331"/>
      <c r="O80" s="331"/>
      <c r="P80" s="308"/>
    </row>
    <row r="81" spans="1:15" ht="60" customHeight="1">
      <c r="A81" s="442" t="s">
        <v>457</v>
      </c>
      <c r="B81" s="442"/>
      <c r="C81" s="442"/>
      <c r="D81" s="442"/>
      <c r="E81" s="442"/>
      <c r="F81" s="442"/>
      <c r="G81" s="442"/>
      <c r="H81" s="442"/>
      <c r="I81" s="442"/>
      <c r="J81" s="442"/>
      <c r="K81" s="442"/>
      <c r="L81" s="442"/>
      <c r="M81" s="442"/>
      <c r="N81" s="35"/>
      <c r="O81" s="35"/>
    </row>
    <row r="104" spans="2:7">
      <c r="C104" t="s">
        <v>266</v>
      </c>
    </row>
    <row r="105" spans="2:7">
      <c r="B105" s="255">
        <v>2015</v>
      </c>
      <c r="C105" s="256" t="s">
        <v>239</v>
      </c>
      <c r="D105" s="256" t="s">
        <v>240</v>
      </c>
      <c r="E105" s="256" t="s">
        <v>136</v>
      </c>
      <c r="F105" s="256" t="s">
        <v>141</v>
      </c>
      <c r="G105" s="256" t="s">
        <v>255</v>
      </c>
    </row>
    <row r="106" spans="2:7">
      <c r="C106" s="34">
        <v>16013</v>
      </c>
      <c r="D106" s="34">
        <v>9888</v>
      </c>
      <c r="E106" s="34">
        <v>599</v>
      </c>
      <c r="F106" s="34">
        <v>1965</v>
      </c>
      <c r="G106" s="111">
        <v>496</v>
      </c>
    </row>
  </sheetData>
  <mergeCells count="13">
    <mergeCell ref="N3:O3"/>
    <mergeCell ref="A77:M78"/>
    <mergeCell ref="A81:M81"/>
    <mergeCell ref="A71:M71"/>
    <mergeCell ref="D3:E3"/>
    <mergeCell ref="B3:C3"/>
    <mergeCell ref="F3:G3"/>
    <mergeCell ref="H3:I3"/>
    <mergeCell ref="A74:M74"/>
    <mergeCell ref="J3:K3"/>
    <mergeCell ref="A72:M72"/>
    <mergeCell ref="L3:M3"/>
    <mergeCell ref="A75:M7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2"/>
  <sheetViews>
    <sheetView workbookViewId="0"/>
  </sheetViews>
  <sheetFormatPr defaultRowHeight="15"/>
  <cols>
    <col min="2" max="2" width="11.140625" customWidth="1"/>
    <col min="3" max="3" width="11.85546875" customWidth="1"/>
    <col min="8" max="8" width="9.140625" bestFit="1" customWidth="1"/>
  </cols>
  <sheetData>
    <row r="1" spans="1:11" ht="18">
      <c r="A1" s="33" t="s">
        <v>435</v>
      </c>
      <c r="B1" s="45"/>
      <c r="C1" s="45"/>
      <c r="D1" s="46"/>
      <c r="E1" s="46"/>
      <c r="F1" s="46"/>
      <c r="G1" s="46"/>
      <c r="H1" s="46"/>
      <c r="I1" s="46"/>
      <c r="J1" s="46"/>
      <c r="K1" s="46"/>
    </row>
    <row r="2" spans="1:11">
      <c r="A2" s="44"/>
      <c r="B2" s="44"/>
      <c r="C2" s="44"/>
      <c r="D2" s="44"/>
      <c r="E2" s="44"/>
      <c r="F2" s="44"/>
      <c r="G2" s="44"/>
      <c r="H2" s="44"/>
      <c r="I2" s="44"/>
      <c r="J2" s="44"/>
      <c r="K2" s="44"/>
    </row>
    <row r="3" spans="1:11">
      <c r="A3" s="44"/>
      <c r="B3" s="450" t="s">
        <v>15</v>
      </c>
      <c r="C3" s="450"/>
      <c r="D3" s="450"/>
      <c r="E3" s="450"/>
      <c r="F3" s="451"/>
      <c r="G3" s="48"/>
      <c r="H3" s="47" t="s">
        <v>31</v>
      </c>
      <c r="I3" s="45"/>
      <c r="J3" s="44"/>
      <c r="K3" s="44"/>
    </row>
    <row r="4" spans="1:11" ht="25.5">
      <c r="A4" s="49" t="s">
        <v>17</v>
      </c>
      <c r="B4" s="49" t="s">
        <v>18</v>
      </c>
      <c r="C4" s="49" t="s">
        <v>19</v>
      </c>
      <c r="D4" s="49" t="s">
        <v>20</v>
      </c>
      <c r="E4" s="49" t="s">
        <v>32</v>
      </c>
      <c r="F4" s="50" t="s">
        <v>33</v>
      </c>
      <c r="G4" s="51"/>
      <c r="H4" s="49" t="s">
        <v>6</v>
      </c>
      <c r="I4" s="54"/>
      <c r="J4" s="52"/>
      <c r="K4" s="52"/>
    </row>
    <row r="5" spans="1:11">
      <c r="A5" s="53"/>
      <c r="B5" s="54"/>
      <c r="C5" s="54"/>
      <c r="D5" s="54"/>
      <c r="E5" s="54"/>
      <c r="F5" s="54"/>
      <c r="G5" s="55"/>
      <c r="H5" s="54"/>
      <c r="I5" s="54"/>
      <c r="J5" s="52"/>
      <c r="K5" s="52"/>
    </row>
    <row r="6" spans="1:11">
      <c r="A6" s="56">
        <v>1960</v>
      </c>
      <c r="B6" s="57">
        <v>935</v>
      </c>
      <c r="C6" s="57">
        <v>479</v>
      </c>
      <c r="D6" s="61">
        <v>2951</v>
      </c>
      <c r="E6" s="58">
        <v>209</v>
      </c>
      <c r="F6" s="59">
        <v>4575</v>
      </c>
      <c r="G6" s="60"/>
      <c r="H6" s="43">
        <v>686493</v>
      </c>
      <c r="I6" s="43"/>
      <c r="J6" s="52"/>
      <c r="K6" s="52"/>
    </row>
    <row r="7" spans="1:11">
      <c r="A7" s="56">
        <v>1961</v>
      </c>
      <c r="B7" s="57">
        <v>982</v>
      </c>
      <c r="C7" s="57">
        <v>518</v>
      </c>
      <c r="D7" s="61">
        <v>2975</v>
      </c>
      <c r="E7" s="58">
        <v>222</v>
      </c>
      <c r="F7" s="59">
        <v>4697</v>
      </c>
      <c r="G7" s="60"/>
      <c r="H7" s="43">
        <v>720120</v>
      </c>
      <c r="I7" s="43"/>
      <c r="J7" s="52"/>
      <c r="K7" s="52"/>
    </row>
    <row r="8" spans="1:11">
      <c r="A8" s="56">
        <v>1962</v>
      </c>
      <c r="B8" s="61">
        <v>1041</v>
      </c>
      <c r="C8" s="57">
        <v>551</v>
      </c>
      <c r="D8" s="61">
        <v>3099</v>
      </c>
      <c r="E8" s="58">
        <v>254</v>
      </c>
      <c r="F8" s="59">
        <v>4946</v>
      </c>
      <c r="G8" s="60"/>
      <c r="H8" s="43">
        <v>775381</v>
      </c>
      <c r="I8" s="43"/>
      <c r="J8" s="52"/>
      <c r="K8" s="52"/>
    </row>
    <row r="9" spans="1:11">
      <c r="A9" s="56">
        <v>1963</v>
      </c>
      <c r="B9" s="61">
        <v>1077</v>
      </c>
      <c r="C9" s="57">
        <v>574</v>
      </c>
      <c r="D9" s="61">
        <v>3191</v>
      </c>
      <c r="E9" s="58">
        <v>259</v>
      </c>
      <c r="F9" s="59">
        <v>5101</v>
      </c>
      <c r="G9" s="60"/>
      <c r="H9" s="43">
        <v>830079</v>
      </c>
      <c r="I9" s="43"/>
      <c r="J9" s="52"/>
      <c r="K9" s="52"/>
    </row>
    <row r="10" spans="1:11">
      <c r="A10" s="56">
        <v>1964</v>
      </c>
      <c r="B10" s="61">
        <v>1139</v>
      </c>
      <c r="C10" s="57">
        <v>610</v>
      </c>
      <c r="D10" s="61">
        <v>3544</v>
      </c>
      <c r="E10" s="58">
        <v>249</v>
      </c>
      <c r="F10" s="59">
        <v>5541</v>
      </c>
      <c r="G10" s="60"/>
      <c r="H10" s="43">
        <v>896059</v>
      </c>
      <c r="I10" s="43"/>
      <c r="J10" s="52"/>
      <c r="K10" s="52"/>
    </row>
    <row r="11" spans="1:11">
      <c r="A11" s="56">
        <v>1965</v>
      </c>
      <c r="B11" s="61">
        <v>1216</v>
      </c>
      <c r="C11" s="57">
        <v>654</v>
      </c>
      <c r="D11" s="61">
        <v>3939</v>
      </c>
      <c r="E11" s="58">
        <v>270</v>
      </c>
      <c r="F11" s="59">
        <v>6080</v>
      </c>
      <c r="G11" s="60"/>
      <c r="H11" s="43">
        <v>959493</v>
      </c>
      <c r="I11" s="43"/>
      <c r="J11" s="52"/>
      <c r="K11" s="52"/>
    </row>
    <row r="12" spans="1:11">
      <c r="A12" s="56">
        <v>1966</v>
      </c>
      <c r="B12" s="61">
        <v>1261</v>
      </c>
      <c r="C12" s="57">
        <v>698</v>
      </c>
      <c r="D12" s="61">
        <v>4657</v>
      </c>
      <c r="E12" s="58">
        <v>286</v>
      </c>
      <c r="F12" s="59">
        <v>6902</v>
      </c>
      <c r="G12" s="60"/>
      <c r="H12" s="43">
        <v>1035145</v>
      </c>
      <c r="I12" s="43"/>
      <c r="J12" s="52"/>
      <c r="K12" s="52"/>
    </row>
    <row r="13" spans="1:11">
      <c r="A13" s="56">
        <v>1967</v>
      </c>
      <c r="B13" s="61">
        <v>1291</v>
      </c>
      <c r="C13" s="57">
        <v>746</v>
      </c>
      <c r="D13" s="61">
        <v>4282</v>
      </c>
      <c r="E13" s="58">
        <v>293</v>
      </c>
      <c r="F13" s="59">
        <v>6612</v>
      </c>
      <c r="G13" s="60"/>
      <c r="H13" s="43">
        <v>1099137</v>
      </c>
      <c r="I13" s="43"/>
      <c r="J13" s="52"/>
      <c r="K13" s="52"/>
    </row>
    <row r="14" spans="1:11">
      <c r="A14" s="56">
        <v>1968</v>
      </c>
      <c r="B14" s="61">
        <v>1373</v>
      </c>
      <c r="C14" s="57">
        <v>805</v>
      </c>
      <c r="D14" s="61">
        <v>4982</v>
      </c>
      <c r="E14" s="58">
        <v>273</v>
      </c>
      <c r="F14" s="59">
        <v>7433</v>
      </c>
      <c r="G14" s="60"/>
      <c r="H14" s="43">
        <v>1202871</v>
      </c>
      <c r="I14" s="43"/>
      <c r="J14" s="52"/>
      <c r="K14" s="52"/>
    </row>
    <row r="15" spans="1:11">
      <c r="A15" s="56">
        <v>1969</v>
      </c>
      <c r="B15" s="61">
        <v>1462</v>
      </c>
      <c r="C15" s="57">
        <v>863</v>
      </c>
      <c r="D15" s="61">
        <v>6208</v>
      </c>
      <c r="E15" s="58">
        <v>247</v>
      </c>
      <c r="F15" s="59">
        <v>8781</v>
      </c>
      <c r="G15" s="60"/>
      <c r="H15" s="43">
        <v>1312406</v>
      </c>
      <c r="I15" s="43"/>
      <c r="J15" s="52"/>
      <c r="K15" s="52"/>
    </row>
    <row r="16" spans="1:11">
      <c r="A16" s="56">
        <v>1970</v>
      </c>
      <c r="B16" s="61">
        <v>1534</v>
      </c>
      <c r="C16" s="57">
        <v>924</v>
      </c>
      <c r="D16" s="61">
        <v>6029</v>
      </c>
      <c r="E16" s="58">
        <v>264</v>
      </c>
      <c r="F16" s="59">
        <v>8750</v>
      </c>
      <c r="G16" s="60"/>
      <c r="H16" s="43">
        <v>1392300</v>
      </c>
      <c r="I16" s="43"/>
      <c r="J16" s="52"/>
      <c r="K16" s="52"/>
    </row>
    <row r="17" spans="1:11">
      <c r="A17" s="56">
        <v>1971</v>
      </c>
      <c r="B17" s="61">
        <v>1633</v>
      </c>
      <c r="C17" s="57">
        <v>990</v>
      </c>
      <c r="D17" s="61">
        <v>5999</v>
      </c>
      <c r="E17" s="58">
        <v>268</v>
      </c>
      <c r="F17" s="59">
        <v>8890</v>
      </c>
      <c r="G17" s="60"/>
      <c r="H17" s="43">
        <v>1469306</v>
      </c>
      <c r="I17" s="43"/>
      <c r="J17" s="52"/>
      <c r="K17" s="52"/>
    </row>
    <row r="18" spans="1:11">
      <c r="A18" s="56">
        <v>1972</v>
      </c>
      <c r="B18" s="61">
        <v>1768</v>
      </c>
      <c r="C18" s="61">
        <v>1070</v>
      </c>
      <c r="D18" s="61">
        <v>5660</v>
      </c>
      <c r="E18" s="58">
        <v>265</v>
      </c>
      <c r="F18" s="59">
        <v>8763</v>
      </c>
      <c r="G18" s="60"/>
      <c r="H18" s="43">
        <v>1595161</v>
      </c>
      <c r="I18" s="43"/>
      <c r="J18" s="52"/>
      <c r="K18" s="52"/>
    </row>
    <row r="19" spans="1:11">
      <c r="A19" s="56">
        <v>1973</v>
      </c>
      <c r="B19" s="61">
        <v>1812</v>
      </c>
      <c r="C19" s="61">
        <v>1125</v>
      </c>
      <c r="D19" s="61">
        <v>5034</v>
      </c>
      <c r="E19" s="58">
        <v>246</v>
      </c>
      <c r="F19" s="59">
        <v>8217</v>
      </c>
      <c r="G19" s="60"/>
      <c r="H19" s="43">
        <v>1713380</v>
      </c>
      <c r="I19" s="43"/>
      <c r="J19" s="52"/>
      <c r="K19" s="52"/>
    </row>
    <row r="20" spans="1:11">
      <c r="A20" s="56">
        <v>1974</v>
      </c>
      <c r="B20" s="61">
        <v>1873</v>
      </c>
      <c r="C20" s="61">
        <v>1156</v>
      </c>
      <c r="D20" s="61">
        <v>5929</v>
      </c>
      <c r="E20" s="58">
        <v>213</v>
      </c>
      <c r="F20" s="59">
        <v>9171</v>
      </c>
      <c r="G20" s="60"/>
      <c r="H20" s="43">
        <v>1707852</v>
      </c>
      <c r="I20" s="43"/>
      <c r="J20" s="52"/>
      <c r="K20" s="52"/>
    </row>
    <row r="21" spans="1:11">
      <c r="A21" s="56">
        <v>1975</v>
      </c>
      <c r="B21" s="61">
        <v>2058</v>
      </c>
      <c r="C21" s="61">
        <v>1250</v>
      </c>
      <c r="D21" s="61">
        <v>5069</v>
      </c>
      <c r="E21" s="58">
        <v>197</v>
      </c>
      <c r="F21" s="59">
        <v>8575</v>
      </c>
      <c r="G21" s="60"/>
      <c r="H21" s="43">
        <v>1736267</v>
      </c>
      <c r="I21" s="43"/>
      <c r="J21" s="52"/>
      <c r="K21" s="52"/>
    </row>
    <row r="22" spans="1:11">
      <c r="A22" s="56">
        <v>1976</v>
      </c>
      <c r="B22" s="61">
        <v>2261</v>
      </c>
      <c r="C22" s="61">
        <v>1525</v>
      </c>
      <c r="D22" s="61">
        <v>5922</v>
      </c>
      <c r="E22" s="58">
        <v>203</v>
      </c>
      <c r="F22" s="59">
        <v>9911</v>
      </c>
      <c r="G22" s="60"/>
      <c r="H22" s="43">
        <v>1855246</v>
      </c>
      <c r="I22" s="43"/>
      <c r="J22" s="52"/>
      <c r="K22" s="52"/>
    </row>
    <row r="23" spans="1:11">
      <c r="A23" s="56">
        <v>1977</v>
      </c>
      <c r="B23" s="61">
        <v>2440</v>
      </c>
      <c r="C23" s="61">
        <v>1625</v>
      </c>
      <c r="D23" s="61">
        <v>5759</v>
      </c>
      <c r="E23" s="58">
        <v>189</v>
      </c>
      <c r="F23" s="59">
        <v>10013</v>
      </c>
      <c r="G23" s="60"/>
      <c r="H23" s="43">
        <v>1948361</v>
      </c>
      <c r="I23" s="43"/>
      <c r="J23" s="52"/>
      <c r="K23" s="52"/>
    </row>
    <row r="24" spans="1:11">
      <c r="A24" s="56">
        <v>1978</v>
      </c>
      <c r="B24" s="61">
        <v>2754</v>
      </c>
      <c r="C24" s="61">
        <v>1768</v>
      </c>
      <c r="D24" s="61">
        <v>6106</v>
      </c>
      <c r="E24" s="58">
        <v>158</v>
      </c>
      <c r="F24" s="59">
        <v>10786</v>
      </c>
      <c r="G24" s="60"/>
      <c r="H24" s="43">
        <v>2017922</v>
      </c>
      <c r="I24" s="43"/>
      <c r="J24" s="52"/>
      <c r="K24" s="52"/>
    </row>
    <row r="25" spans="1:11">
      <c r="A25" s="56">
        <v>1979</v>
      </c>
      <c r="B25" s="61">
        <v>2957</v>
      </c>
      <c r="C25" s="61">
        <v>1907</v>
      </c>
      <c r="D25" s="61">
        <v>6111</v>
      </c>
      <c r="E25" s="58">
        <v>154</v>
      </c>
      <c r="F25" s="59">
        <v>11129</v>
      </c>
      <c r="G25" s="60"/>
      <c r="H25" s="43">
        <v>2071099</v>
      </c>
      <c r="I25" s="43"/>
      <c r="J25" s="52"/>
      <c r="K25" s="52"/>
    </row>
    <row r="26" spans="1:11">
      <c r="A26" s="56">
        <v>1980</v>
      </c>
      <c r="B26" s="61">
        <v>2916</v>
      </c>
      <c r="C26" s="61">
        <v>1957</v>
      </c>
      <c r="D26" s="61">
        <v>5815</v>
      </c>
      <c r="E26" s="58">
        <v>137</v>
      </c>
      <c r="F26" s="59">
        <v>10825</v>
      </c>
      <c r="G26" s="60"/>
      <c r="H26" s="43">
        <v>2094449</v>
      </c>
      <c r="I26" s="43"/>
      <c r="J26" s="52"/>
      <c r="K26" s="52"/>
    </row>
    <row r="27" spans="1:11">
      <c r="A27" s="56">
        <v>1981</v>
      </c>
      <c r="B27" s="61">
        <v>2906</v>
      </c>
      <c r="C27" s="61">
        <v>2045</v>
      </c>
      <c r="D27" s="61">
        <v>5848</v>
      </c>
      <c r="E27" s="58">
        <v>157</v>
      </c>
      <c r="F27" s="59">
        <v>10956</v>
      </c>
      <c r="G27" s="60"/>
      <c r="H27" s="43">
        <v>2147103</v>
      </c>
      <c r="I27" s="43"/>
      <c r="J27" s="52"/>
      <c r="K27" s="52"/>
    </row>
    <row r="28" spans="1:11">
      <c r="A28" s="56">
        <v>1982</v>
      </c>
      <c r="B28" s="61">
        <v>3178</v>
      </c>
      <c r="C28" s="61">
        <v>2180</v>
      </c>
      <c r="D28" s="61">
        <v>4759</v>
      </c>
      <c r="E28" s="58">
        <v>159</v>
      </c>
      <c r="F28" s="59">
        <v>10276</v>
      </c>
      <c r="G28" s="60"/>
      <c r="H28" s="43">
        <v>2086441</v>
      </c>
      <c r="I28" s="43"/>
      <c r="J28" s="52"/>
      <c r="K28" s="52"/>
    </row>
    <row r="29" spans="1:11">
      <c r="A29" s="56">
        <v>1983</v>
      </c>
      <c r="B29" s="61">
        <v>3097</v>
      </c>
      <c r="C29" s="61">
        <v>2334</v>
      </c>
      <c r="D29" s="61">
        <v>4217</v>
      </c>
      <c r="E29" s="58">
        <v>166</v>
      </c>
      <c r="F29" s="59">
        <v>9813</v>
      </c>
      <c r="G29" s="60"/>
      <c r="H29" s="43">
        <v>2150955</v>
      </c>
      <c r="I29" s="43"/>
      <c r="J29" s="52"/>
      <c r="K29" s="52"/>
    </row>
    <row r="30" spans="1:11">
      <c r="A30" s="56">
        <v>1984</v>
      </c>
      <c r="B30" s="61">
        <v>3386</v>
      </c>
      <c r="C30" s="61">
        <v>2687</v>
      </c>
      <c r="D30" s="61">
        <v>5229</v>
      </c>
      <c r="E30" s="58">
        <v>164</v>
      </c>
      <c r="F30" s="59">
        <v>11466</v>
      </c>
      <c r="G30" s="60"/>
      <c r="H30" s="43">
        <v>2278372</v>
      </c>
      <c r="I30" s="43"/>
      <c r="J30" s="52"/>
      <c r="K30" s="52"/>
    </row>
    <row r="31" spans="1:11">
      <c r="A31" s="56">
        <v>1985</v>
      </c>
      <c r="B31" s="61">
        <v>3505</v>
      </c>
      <c r="C31" s="61">
        <v>2521</v>
      </c>
      <c r="D31" s="61">
        <v>5623</v>
      </c>
      <c r="E31" s="58">
        <v>173</v>
      </c>
      <c r="F31" s="59">
        <v>11822</v>
      </c>
      <c r="G31" s="60"/>
      <c r="H31" s="43">
        <v>2309543</v>
      </c>
      <c r="I31" s="43"/>
      <c r="J31" s="52"/>
      <c r="K31" s="52"/>
    </row>
    <row r="32" spans="1:11">
      <c r="A32" s="56">
        <v>1986</v>
      </c>
      <c r="B32" s="61">
        <v>3181</v>
      </c>
      <c r="C32" s="61">
        <v>2302</v>
      </c>
      <c r="D32" s="61">
        <v>5948</v>
      </c>
      <c r="E32" s="58">
        <v>161</v>
      </c>
      <c r="F32" s="59">
        <v>11593</v>
      </c>
      <c r="G32" s="60"/>
      <c r="H32" s="43">
        <v>2350835</v>
      </c>
      <c r="I32" s="43"/>
      <c r="J32" s="52"/>
      <c r="K32" s="52"/>
    </row>
    <row r="33" spans="1:11">
      <c r="A33" s="56">
        <v>1987</v>
      </c>
      <c r="B33" s="61">
        <v>3139</v>
      </c>
      <c r="C33" s="61">
        <v>2495</v>
      </c>
      <c r="D33" s="61">
        <v>6304</v>
      </c>
      <c r="E33" s="58">
        <v>484</v>
      </c>
      <c r="F33" s="59">
        <v>12423</v>
      </c>
      <c r="G33" s="60"/>
      <c r="H33" s="43">
        <v>2457272</v>
      </c>
      <c r="I33" s="43"/>
      <c r="J33" s="52"/>
      <c r="K33" s="52"/>
    </row>
    <row r="34" spans="1:11">
      <c r="A34" s="56">
        <v>1988</v>
      </c>
      <c r="B34" s="61">
        <v>3301</v>
      </c>
      <c r="C34" s="61">
        <v>2620</v>
      </c>
      <c r="D34" s="61">
        <v>6438</v>
      </c>
      <c r="E34" s="58">
        <v>582</v>
      </c>
      <c r="F34" s="59">
        <v>12942</v>
      </c>
      <c r="G34" s="60"/>
      <c r="H34" s="43">
        <v>2578062</v>
      </c>
      <c r="I34" s="43"/>
      <c r="J34" s="52"/>
      <c r="K34" s="52"/>
    </row>
    <row r="35" spans="1:11">
      <c r="A35" s="56">
        <v>1989</v>
      </c>
      <c r="B35" s="61">
        <v>3456</v>
      </c>
      <c r="C35" s="61">
        <v>2670</v>
      </c>
      <c r="D35" s="61">
        <v>6535</v>
      </c>
      <c r="E35" s="58">
        <v>400</v>
      </c>
      <c r="F35" s="59">
        <v>13061</v>
      </c>
      <c r="G35" s="60"/>
      <c r="H35" s="43">
        <v>2646809</v>
      </c>
      <c r="I35" s="43"/>
      <c r="J35" s="52"/>
      <c r="K35" s="52"/>
    </row>
    <row r="36" spans="1:11">
      <c r="A36" s="56">
        <v>1990</v>
      </c>
      <c r="B36" s="61">
        <v>3358.3850000000002</v>
      </c>
      <c r="C36" s="61">
        <v>2737.5259999999998</v>
      </c>
      <c r="D36" s="61">
        <v>6529.326</v>
      </c>
      <c r="E36" s="61">
        <v>499.346</v>
      </c>
      <c r="F36" s="59">
        <v>13124.583000000001</v>
      </c>
      <c r="G36" s="60"/>
      <c r="H36" s="43">
        <v>2712554.665</v>
      </c>
      <c r="I36" s="43"/>
      <c r="J36" s="67"/>
      <c r="K36" s="67"/>
    </row>
    <row r="37" spans="1:11">
      <c r="A37" s="56">
        <v>1991</v>
      </c>
      <c r="B37" s="61">
        <v>3458.893</v>
      </c>
      <c r="C37" s="61">
        <v>2818.85</v>
      </c>
      <c r="D37" s="61">
        <v>6622.098</v>
      </c>
      <c r="E37" s="61">
        <v>506.75900000000001</v>
      </c>
      <c r="F37" s="59">
        <v>13406.6</v>
      </c>
      <c r="G37" s="60"/>
      <c r="H37" s="43">
        <v>2762003.04</v>
      </c>
      <c r="I37" s="43"/>
      <c r="J37" s="67"/>
      <c r="K37" s="67"/>
    </row>
    <row r="38" spans="1:11">
      <c r="A38" s="56">
        <v>1992</v>
      </c>
      <c r="B38" s="61">
        <v>3286.3649999999998</v>
      </c>
      <c r="C38" s="61">
        <v>2859.4879999999998</v>
      </c>
      <c r="D38" s="61">
        <v>6414.3789999999999</v>
      </c>
      <c r="E38" s="61">
        <v>536.15</v>
      </c>
      <c r="F38" s="59">
        <v>13096.382</v>
      </c>
      <c r="G38" s="60"/>
      <c r="H38" s="43">
        <v>2763365.449</v>
      </c>
      <c r="I38" s="43"/>
      <c r="J38" s="67"/>
      <c r="K38" s="67"/>
    </row>
    <row r="39" spans="1:11">
      <c r="A39" s="56">
        <v>1993</v>
      </c>
      <c r="B39" s="61">
        <v>3597.9870000000001</v>
      </c>
      <c r="C39" s="61">
        <v>3026.0770000000002</v>
      </c>
      <c r="D39" s="61">
        <v>5836.5789999999997</v>
      </c>
      <c r="E39" s="61">
        <v>468.584</v>
      </c>
      <c r="F39" s="59">
        <v>12929.227000000001</v>
      </c>
      <c r="G39" s="60"/>
      <c r="H39" s="43">
        <v>2861462.34</v>
      </c>
      <c r="I39" s="43"/>
      <c r="J39" s="67"/>
      <c r="K39" s="67"/>
    </row>
    <row r="40" spans="1:11">
      <c r="A40" s="56">
        <v>1994</v>
      </c>
      <c r="B40" s="61">
        <v>3566.9169999999999</v>
      </c>
      <c r="C40" s="61">
        <v>3096.0320000000002</v>
      </c>
      <c r="D40" s="61">
        <v>5960.54</v>
      </c>
      <c r="E40" s="61">
        <v>560.64499999999998</v>
      </c>
      <c r="F40" s="59">
        <v>13184.134</v>
      </c>
      <c r="G40" s="60"/>
      <c r="H40" s="43">
        <v>2934562.8640000001</v>
      </c>
      <c r="I40" s="43"/>
      <c r="J40" s="67"/>
      <c r="K40" s="67"/>
    </row>
    <row r="41" spans="1:11">
      <c r="A41" s="56">
        <v>1995</v>
      </c>
      <c r="B41" s="61">
        <v>3639.8789999999999</v>
      </c>
      <c r="C41" s="61">
        <v>3133.252</v>
      </c>
      <c r="D41" s="61">
        <v>6367.7020000000002</v>
      </c>
      <c r="E41" s="61">
        <v>277.69</v>
      </c>
      <c r="F41" s="59">
        <v>13418.522999999999</v>
      </c>
      <c r="G41" s="60"/>
      <c r="H41" s="43">
        <v>3013286.5890000002</v>
      </c>
      <c r="I41" s="43"/>
      <c r="J41" s="67"/>
      <c r="K41" s="67"/>
    </row>
    <row r="42" spans="1:11">
      <c r="A42" s="56">
        <v>1996</v>
      </c>
      <c r="B42" s="61">
        <v>3910.5160000000001</v>
      </c>
      <c r="C42" s="61">
        <v>3298.6</v>
      </c>
      <c r="D42" s="61">
        <v>6305.683</v>
      </c>
      <c r="E42" s="61">
        <v>304.75700000000001</v>
      </c>
      <c r="F42" s="59">
        <v>13819.556</v>
      </c>
      <c r="G42" s="60"/>
      <c r="H42" s="43">
        <v>3101127.023</v>
      </c>
      <c r="I42" s="43"/>
      <c r="J42" s="67"/>
      <c r="K42" s="67"/>
    </row>
    <row r="43" spans="1:11">
      <c r="A43" s="62" t="s">
        <v>34</v>
      </c>
      <c r="B43" s="61">
        <v>3803.973</v>
      </c>
      <c r="C43" s="61">
        <v>3292.924</v>
      </c>
      <c r="D43" s="61">
        <v>6353</v>
      </c>
      <c r="E43" s="61">
        <v>283.91800000000001</v>
      </c>
      <c r="F43" s="59">
        <v>13733.815000000001</v>
      </c>
      <c r="G43" s="60"/>
      <c r="H43" s="43">
        <v>3145610.4279999998</v>
      </c>
      <c r="I43" s="43"/>
      <c r="J43" s="67"/>
      <c r="K43" s="67"/>
    </row>
    <row r="44" spans="1:11">
      <c r="A44" s="63" t="s">
        <v>270</v>
      </c>
      <c r="B44" s="61">
        <v>3722.471</v>
      </c>
      <c r="C44" s="61">
        <v>3313.181</v>
      </c>
      <c r="D44" s="61">
        <v>6773.7870000000003</v>
      </c>
      <c r="E44" s="61">
        <v>335.39299999999997</v>
      </c>
      <c r="F44" s="59">
        <v>14144.832</v>
      </c>
      <c r="G44" s="60"/>
      <c r="H44" s="43">
        <v>3264230.7519999999</v>
      </c>
      <c r="I44" s="43"/>
      <c r="J44" s="67"/>
      <c r="K44" s="67"/>
    </row>
    <row r="45" spans="1:11">
      <c r="A45" s="63" t="s">
        <v>269</v>
      </c>
      <c r="B45" s="61">
        <v>3664.4140000000002</v>
      </c>
      <c r="C45" s="61">
        <v>3025.1109999999999</v>
      </c>
      <c r="D45" s="61">
        <v>6257.7479999999996</v>
      </c>
      <c r="E45" s="61">
        <v>334.32600000000002</v>
      </c>
      <c r="F45" s="59">
        <v>13281.599</v>
      </c>
      <c r="G45" s="60"/>
      <c r="H45" s="43">
        <v>3312087.0809999998</v>
      </c>
      <c r="I45" s="43"/>
      <c r="J45" s="67"/>
      <c r="K45" s="67"/>
    </row>
    <row r="46" spans="1:11">
      <c r="A46" s="63">
        <v>2000</v>
      </c>
      <c r="B46" s="61">
        <v>3907.7539999999999</v>
      </c>
      <c r="C46" s="61">
        <v>3791.8609999999999</v>
      </c>
      <c r="D46" s="61">
        <v>6567.9340000000002</v>
      </c>
      <c r="E46" s="61">
        <v>312.43299999999999</v>
      </c>
      <c r="F46" s="59">
        <v>14579.982</v>
      </c>
      <c r="G46" s="60"/>
      <c r="H46" s="43">
        <v>3421414.2659999998</v>
      </c>
      <c r="I46" s="43"/>
      <c r="J46" s="67"/>
      <c r="K46" s="67"/>
    </row>
    <row r="47" spans="1:11">
      <c r="A47" s="63">
        <v>2001</v>
      </c>
      <c r="B47" s="61">
        <v>3886.2240000000002</v>
      </c>
      <c r="C47" s="61">
        <v>3865.6790000000001</v>
      </c>
      <c r="D47" s="61">
        <v>3370.259</v>
      </c>
      <c r="E47" s="61">
        <v>324.49599999999998</v>
      </c>
      <c r="F47" s="59">
        <v>11446.657999999999</v>
      </c>
      <c r="G47" s="60"/>
      <c r="H47" s="43">
        <v>3394458.1039999998</v>
      </c>
      <c r="I47" s="43"/>
      <c r="J47" s="67"/>
      <c r="K47" s="67"/>
    </row>
    <row r="48" spans="1:11">
      <c r="A48" s="63">
        <v>2002</v>
      </c>
      <c r="B48" s="61">
        <v>4030.6640000000002</v>
      </c>
      <c r="C48" s="61">
        <v>4003.1080000000002</v>
      </c>
      <c r="D48" s="61">
        <v>4462.7939999999999</v>
      </c>
      <c r="E48" s="61">
        <v>334.822</v>
      </c>
      <c r="F48" s="59">
        <v>12831.388000000001</v>
      </c>
      <c r="G48" s="60"/>
      <c r="H48" s="43">
        <v>3465466.0109999999</v>
      </c>
      <c r="I48" s="43"/>
      <c r="J48" s="67"/>
      <c r="K48" s="67"/>
    </row>
    <row r="49" spans="1:11">
      <c r="A49" s="63">
        <v>2003</v>
      </c>
      <c r="B49" s="61">
        <v>4120.1499999999996</v>
      </c>
      <c r="C49" s="61">
        <v>4437.53</v>
      </c>
      <c r="D49" s="61">
        <v>4266.9799999999996</v>
      </c>
      <c r="E49" s="58" t="s">
        <v>14</v>
      </c>
      <c r="F49" s="59">
        <v>12824.66</v>
      </c>
      <c r="G49" s="60"/>
      <c r="H49" s="43">
        <v>3493734.486</v>
      </c>
      <c r="I49" s="43"/>
      <c r="J49" s="67"/>
      <c r="K49" s="67"/>
    </row>
    <row r="50" spans="1:11">
      <c r="A50" s="63">
        <v>2004</v>
      </c>
      <c r="B50" s="61">
        <v>4052.761</v>
      </c>
      <c r="C50" s="61">
        <v>4330.1779999999999</v>
      </c>
      <c r="D50" s="61">
        <v>4573.8429999999998</v>
      </c>
      <c r="E50" s="58" t="s">
        <v>14</v>
      </c>
      <c r="F50" s="59">
        <v>12956.781999999999</v>
      </c>
      <c r="G50" s="60"/>
      <c r="H50" s="43">
        <v>3547479.483</v>
      </c>
      <c r="I50" s="43"/>
      <c r="J50" s="67"/>
      <c r="K50" s="67"/>
    </row>
    <row r="51" spans="1:11">
      <c r="A51" s="63">
        <v>2005</v>
      </c>
      <c r="B51" s="61">
        <v>4221.4480000000003</v>
      </c>
      <c r="C51" s="61">
        <v>4473.3940000000002</v>
      </c>
      <c r="D51" s="61">
        <v>4783.9960000000001</v>
      </c>
      <c r="E51" s="58" t="s">
        <v>14</v>
      </c>
      <c r="F51" s="59">
        <v>13478.838</v>
      </c>
      <c r="G51" s="60"/>
      <c r="H51" s="43">
        <v>3660968.5129999998</v>
      </c>
      <c r="I51" s="43"/>
      <c r="J51" s="67"/>
      <c r="K51" s="67"/>
    </row>
    <row r="52" spans="1:11">
      <c r="A52" s="63">
        <v>2006</v>
      </c>
      <c r="B52" s="61">
        <v>4393.973</v>
      </c>
      <c r="C52" s="61">
        <v>4685.9920000000002</v>
      </c>
      <c r="D52" s="61">
        <v>4735.0150000000003</v>
      </c>
      <c r="E52" s="58" t="s">
        <v>14</v>
      </c>
      <c r="F52" s="59">
        <v>13814.98</v>
      </c>
      <c r="G52" s="60"/>
      <c r="H52" s="43">
        <v>3669918.84</v>
      </c>
      <c r="I52" s="43"/>
      <c r="J52" s="67"/>
      <c r="K52" s="67"/>
    </row>
    <row r="53" spans="1:11">
      <c r="A53" s="63">
        <v>2007</v>
      </c>
      <c r="B53" s="61">
        <v>4541.5439999999999</v>
      </c>
      <c r="C53" s="61">
        <v>4827.7240000000002</v>
      </c>
      <c r="D53" s="61">
        <v>6162.7169999999996</v>
      </c>
      <c r="E53" s="58" t="s">
        <v>14</v>
      </c>
      <c r="F53" s="59">
        <v>15531.985000000001</v>
      </c>
      <c r="G53" s="60"/>
      <c r="H53" s="43">
        <v>3764560.7119999998</v>
      </c>
      <c r="I53" s="43"/>
      <c r="J53" s="67"/>
      <c r="K53" s="67"/>
    </row>
    <row r="54" spans="1:11">
      <c r="A54" s="63">
        <v>2008</v>
      </c>
      <c r="B54" s="61">
        <v>4669.4669999999996</v>
      </c>
      <c r="C54" s="61">
        <v>4825.5200000000004</v>
      </c>
      <c r="D54" s="61">
        <v>5831.4129999999996</v>
      </c>
      <c r="E54" s="58" t="s">
        <v>14</v>
      </c>
      <c r="F54" s="59">
        <v>15326.4</v>
      </c>
      <c r="G54" s="60"/>
      <c r="H54" s="43">
        <v>3732962.18</v>
      </c>
      <c r="I54" s="43"/>
      <c r="J54" s="67"/>
      <c r="K54" s="67"/>
    </row>
    <row r="55" spans="1:11">
      <c r="A55" s="63">
        <v>2009</v>
      </c>
      <c r="B55" s="61">
        <v>4774.2809999999999</v>
      </c>
      <c r="C55" s="61">
        <v>4779.366</v>
      </c>
      <c r="D55" s="61">
        <v>4772.5119999999997</v>
      </c>
      <c r="E55" s="58" t="s">
        <v>14</v>
      </c>
      <c r="F55" s="59">
        <v>14326.159</v>
      </c>
      <c r="G55" s="60"/>
      <c r="H55" s="43">
        <v>3596864.8659999999</v>
      </c>
      <c r="I55" s="43"/>
      <c r="J55" s="67"/>
      <c r="K55" s="67"/>
    </row>
    <row r="56" spans="1:11">
      <c r="A56" s="63">
        <v>2010</v>
      </c>
      <c r="B56" s="61">
        <v>4742.7939999999999</v>
      </c>
      <c r="C56" s="61">
        <v>4789.1819999999998</v>
      </c>
      <c r="D56" s="61">
        <v>3891.1619999999998</v>
      </c>
      <c r="E56" s="58" t="s">
        <v>14</v>
      </c>
      <c r="F56" s="59">
        <v>13423.138000000001</v>
      </c>
      <c r="G56" s="60"/>
      <c r="H56" s="43">
        <v>3754493.0529999998</v>
      </c>
      <c r="I56" s="43"/>
      <c r="J56" s="67"/>
      <c r="K56" s="67"/>
    </row>
    <row r="57" spans="1:11">
      <c r="A57" s="63">
        <v>2011</v>
      </c>
      <c r="B57" s="68">
        <v>4913</v>
      </c>
      <c r="C57" s="61">
        <v>4892</v>
      </c>
      <c r="D57" s="61">
        <v>3983</v>
      </c>
      <c r="E57" s="58" t="s">
        <v>14</v>
      </c>
      <c r="F57" s="59">
        <v>13788</v>
      </c>
      <c r="G57" s="60"/>
      <c r="H57" s="43">
        <v>3282882</v>
      </c>
      <c r="I57" s="43"/>
      <c r="J57" s="67"/>
      <c r="K57" s="67"/>
    </row>
    <row r="58" spans="1:11">
      <c r="A58" s="63">
        <v>2012</v>
      </c>
      <c r="B58" s="159">
        <v>4778</v>
      </c>
      <c r="C58" s="61">
        <v>4918</v>
      </c>
      <c r="D58" s="61">
        <v>4168</v>
      </c>
      <c r="E58" s="112" t="s">
        <v>14</v>
      </c>
      <c r="F58" s="59">
        <v>13863</v>
      </c>
      <c r="G58" s="60"/>
      <c r="H58" s="43">
        <v>3694650</v>
      </c>
      <c r="I58" s="43"/>
      <c r="J58" s="67"/>
      <c r="K58" s="67"/>
    </row>
    <row r="59" spans="1:11">
      <c r="A59" s="63">
        <v>2013</v>
      </c>
      <c r="B59" s="68">
        <v>4926</v>
      </c>
      <c r="C59" s="61">
        <v>4890</v>
      </c>
      <c r="D59" s="61">
        <v>4229</v>
      </c>
      <c r="E59" s="207" t="s">
        <v>14</v>
      </c>
      <c r="F59" s="43">
        <v>14045</v>
      </c>
      <c r="G59" s="208"/>
      <c r="H59" s="61">
        <v>3725064</v>
      </c>
      <c r="I59" s="61"/>
      <c r="J59" s="61"/>
      <c r="K59" s="61"/>
    </row>
    <row r="60" spans="1:11">
      <c r="A60" s="63">
        <v>2014</v>
      </c>
      <c r="B60" s="61">
        <v>4969</v>
      </c>
      <c r="C60" s="61">
        <v>4903</v>
      </c>
      <c r="D60" s="61">
        <v>4230</v>
      </c>
      <c r="E60" s="207" t="s">
        <v>14</v>
      </c>
      <c r="F60" s="43">
        <v>14102</v>
      </c>
      <c r="G60" s="208"/>
      <c r="H60" s="61">
        <v>3764700</v>
      </c>
      <c r="I60" s="61"/>
      <c r="J60" s="61"/>
      <c r="K60" s="61"/>
    </row>
    <row r="61" spans="1:11">
      <c r="A61" s="63">
        <v>2015</v>
      </c>
      <c r="B61" s="61">
        <v>4825</v>
      </c>
      <c r="C61" s="61">
        <v>4894</v>
      </c>
      <c r="D61" s="61">
        <v>4488</v>
      </c>
      <c r="E61" s="207" t="s">
        <v>14</v>
      </c>
      <c r="F61" s="43">
        <v>14207</v>
      </c>
      <c r="G61" s="208"/>
      <c r="H61" s="61">
        <v>3758992</v>
      </c>
      <c r="I61" s="61"/>
      <c r="J61" s="61"/>
      <c r="K61" s="61"/>
    </row>
    <row r="62" spans="1:11">
      <c r="A62" s="290">
        <v>2016</v>
      </c>
      <c r="B62" s="292">
        <v>4853</v>
      </c>
      <c r="C62" s="61">
        <v>4832</v>
      </c>
      <c r="D62" s="61">
        <v>4416</v>
      </c>
      <c r="E62" s="207" t="s">
        <v>14</v>
      </c>
      <c r="F62" s="43">
        <v>14101</v>
      </c>
      <c r="G62" s="208"/>
      <c r="H62" s="61">
        <v>3762462</v>
      </c>
      <c r="I62" s="61"/>
      <c r="J62" s="61"/>
      <c r="K62" s="61"/>
    </row>
    <row r="63" spans="1:11">
      <c r="A63" s="290">
        <v>2017</v>
      </c>
      <c r="B63" s="292">
        <v>5225</v>
      </c>
      <c r="C63" s="61">
        <v>4970</v>
      </c>
      <c r="D63" s="61">
        <v>4515</v>
      </c>
      <c r="E63" s="207" t="s">
        <v>14</v>
      </c>
      <c r="F63" s="43">
        <v>14710</v>
      </c>
      <c r="G63" s="208"/>
      <c r="H63" s="61">
        <v>3723356</v>
      </c>
      <c r="I63" s="61"/>
      <c r="J63" s="61"/>
      <c r="K63" s="61"/>
    </row>
    <row r="64" spans="1:11">
      <c r="A64" s="290">
        <v>2018</v>
      </c>
      <c r="B64" s="292">
        <v>5198</v>
      </c>
      <c r="C64" s="61">
        <v>4921</v>
      </c>
      <c r="D64" s="61">
        <v>4720</v>
      </c>
      <c r="E64" s="207" t="s">
        <v>14</v>
      </c>
      <c r="F64" s="43">
        <v>14839</v>
      </c>
      <c r="G64" s="208"/>
      <c r="H64" s="61">
        <v>3859185</v>
      </c>
      <c r="I64" s="61"/>
      <c r="J64" s="61"/>
      <c r="K64" s="61"/>
    </row>
    <row r="65" spans="1:11">
      <c r="A65" s="290">
        <v>2019</v>
      </c>
      <c r="B65" s="292">
        <v>5308</v>
      </c>
      <c r="C65" s="61">
        <v>4956</v>
      </c>
      <c r="D65" s="61">
        <v>5057</v>
      </c>
      <c r="E65" s="207" t="s">
        <v>14</v>
      </c>
      <c r="F65" s="43">
        <v>15321</v>
      </c>
      <c r="G65" s="208"/>
      <c r="H65" s="61">
        <v>3811150</v>
      </c>
      <c r="I65" s="61"/>
      <c r="J65" s="61"/>
      <c r="K65" s="61"/>
    </row>
    <row r="66" spans="1:11">
      <c r="A66" s="63">
        <v>2020</v>
      </c>
      <c r="B66" s="61">
        <v>5380</v>
      </c>
      <c r="C66" s="61">
        <v>4702</v>
      </c>
      <c r="D66" s="61">
        <v>4502</v>
      </c>
      <c r="E66" s="207" t="s">
        <v>14</v>
      </c>
      <c r="F66" s="43">
        <v>14584</v>
      </c>
      <c r="G66" s="61"/>
      <c r="H66" s="61">
        <v>3717674</v>
      </c>
      <c r="I66" s="61"/>
      <c r="J66" s="61"/>
      <c r="K66" s="61"/>
    </row>
    <row r="67" spans="1:11">
      <c r="A67" s="38" t="s">
        <v>267</v>
      </c>
      <c r="B67" s="38"/>
      <c r="C67" s="38"/>
      <c r="D67" s="38"/>
      <c r="E67" s="38"/>
      <c r="F67" s="38"/>
      <c r="G67" s="38"/>
      <c r="H67" s="65"/>
      <c r="I67" s="39"/>
      <c r="J67" s="65"/>
      <c r="K67" s="38"/>
    </row>
    <row r="68" spans="1:11">
      <c r="A68" s="66"/>
      <c r="B68" s="66"/>
      <c r="C68" s="66"/>
      <c r="D68" s="66"/>
      <c r="E68" s="66"/>
      <c r="F68" s="66"/>
      <c r="G68" s="66"/>
      <c r="H68" s="65"/>
      <c r="I68" s="39"/>
      <c r="J68" s="65"/>
      <c r="K68" s="66"/>
    </row>
    <row r="69" spans="1:11" ht="99.75" customHeight="1">
      <c r="A69" s="452" t="s">
        <v>458</v>
      </c>
      <c r="B69" s="448"/>
      <c r="C69" s="448"/>
      <c r="D69" s="448"/>
      <c r="E69" s="448"/>
      <c r="F69" s="448"/>
      <c r="G69" s="448"/>
      <c r="H69" s="448"/>
      <c r="I69" s="448"/>
      <c r="J69" s="448"/>
      <c r="K69" s="448"/>
    </row>
    <row r="70" spans="1:11" ht="15.75" customHeight="1">
      <c r="A70" s="452" t="s">
        <v>35</v>
      </c>
      <c r="B70" s="448"/>
      <c r="C70" s="448"/>
      <c r="D70" s="448"/>
      <c r="E70" s="448"/>
      <c r="F70" s="448"/>
      <c r="G70" s="448"/>
      <c r="H70" s="448"/>
      <c r="I70" s="448"/>
      <c r="J70" s="448"/>
      <c r="K70" s="448"/>
    </row>
    <row r="71" spans="1:11">
      <c r="A71" s="64"/>
      <c r="B71" s="52"/>
      <c r="C71" s="52"/>
      <c r="D71" s="52"/>
      <c r="E71" s="52"/>
      <c r="F71" s="52"/>
      <c r="G71" s="52"/>
      <c r="H71" s="52"/>
      <c r="I71" s="52"/>
      <c r="J71" s="52"/>
      <c r="K71" s="44"/>
    </row>
    <row r="72" spans="1:11" ht="64.900000000000006" customHeight="1">
      <c r="A72" s="442" t="s">
        <v>446</v>
      </c>
      <c r="B72" s="448"/>
      <c r="C72" s="448"/>
      <c r="D72" s="448"/>
      <c r="E72" s="448"/>
      <c r="F72" s="448"/>
      <c r="G72" s="448"/>
      <c r="H72" s="448"/>
      <c r="I72" s="448"/>
      <c r="J72" s="448"/>
      <c r="K72" s="448"/>
    </row>
  </sheetData>
  <mergeCells count="4">
    <mergeCell ref="A72:K72"/>
    <mergeCell ref="B3:F3"/>
    <mergeCell ref="A69:K69"/>
    <mergeCell ref="A70:K7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71"/>
  <sheetViews>
    <sheetView workbookViewId="0"/>
  </sheetViews>
  <sheetFormatPr defaultRowHeight="12.75"/>
  <cols>
    <col min="1" max="1" width="6.5703125" style="25" customWidth="1"/>
    <col min="2" max="2" width="11.140625" style="25" customWidth="1"/>
    <col min="3" max="3" width="11.85546875" style="25" customWidth="1"/>
    <col min="4" max="4" width="9.28515625" style="25" customWidth="1"/>
    <col min="5" max="5" width="10.28515625" style="25" customWidth="1"/>
    <col min="6" max="6" width="10.7109375" style="25" customWidth="1"/>
    <col min="7" max="7" width="11.85546875" style="25" customWidth="1"/>
    <col min="8" max="8" width="9.85546875" style="26" customWidth="1"/>
    <col min="9" max="9" width="8.28515625" style="25" customWidth="1"/>
    <col min="10" max="10" width="6" style="25" customWidth="1"/>
    <col min="11" max="11" width="10.42578125" style="25" customWidth="1"/>
    <col min="12" max="12" width="9.85546875" style="25" customWidth="1"/>
    <col min="13" max="255" width="9.140625" style="25"/>
    <col min="256" max="256" width="6.5703125" style="25" customWidth="1"/>
    <col min="257" max="257" width="11.140625" style="25" customWidth="1"/>
    <col min="258" max="258" width="11.85546875" style="25" customWidth="1"/>
    <col min="259" max="259" width="9.28515625" style="25" customWidth="1"/>
    <col min="260" max="260" width="10.28515625" style="25" customWidth="1"/>
    <col min="261" max="261" width="10.7109375" style="25" customWidth="1"/>
    <col min="262" max="262" width="11" style="25" customWidth="1"/>
    <col min="263" max="263" width="11.85546875" style="25" customWidth="1"/>
    <col min="264" max="264" width="7.7109375" style="25" customWidth="1"/>
    <col min="265" max="265" width="8.28515625" style="25" customWidth="1"/>
    <col min="266" max="266" width="6" style="25" customWidth="1"/>
    <col min="267" max="267" width="10.42578125" style="25" customWidth="1"/>
    <col min="268" max="268" width="9.85546875" style="25" customWidth="1"/>
    <col min="269" max="511" width="9.140625" style="25"/>
    <col min="512" max="512" width="6.5703125" style="25" customWidth="1"/>
    <col min="513" max="513" width="11.140625" style="25" customWidth="1"/>
    <col min="514" max="514" width="11.85546875" style="25" customWidth="1"/>
    <col min="515" max="515" width="9.28515625" style="25" customWidth="1"/>
    <col min="516" max="516" width="10.28515625" style="25" customWidth="1"/>
    <col min="517" max="517" width="10.7109375" style="25" customWidth="1"/>
    <col min="518" max="518" width="11" style="25" customWidth="1"/>
    <col min="519" max="519" width="11.85546875" style="25" customWidth="1"/>
    <col min="520" max="520" width="7.7109375" style="25" customWidth="1"/>
    <col min="521" max="521" width="8.28515625" style="25" customWidth="1"/>
    <col min="522" max="522" width="6" style="25" customWidth="1"/>
    <col min="523" max="523" width="10.42578125" style="25" customWidth="1"/>
    <col min="524" max="524" width="9.85546875" style="25" customWidth="1"/>
    <col min="525" max="767" width="9.140625" style="25"/>
    <col min="768" max="768" width="6.5703125" style="25" customWidth="1"/>
    <col min="769" max="769" width="11.140625" style="25" customWidth="1"/>
    <col min="770" max="770" width="11.85546875" style="25" customWidth="1"/>
    <col min="771" max="771" width="9.28515625" style="25" customWidth="1"/>
    <col min="772" max="772" width="10.28515625" style="25" customWidth="1"/>
    <col min="773" max="773" width="10.7109375" style="25" customWidth="1"/>
    <col min="774" max="774" width="11" style="25" customWidth="1"/>
    <col min="775" max="775" width="11.85546875" style="25" customWidth="1"/>
    <col min="776" max="776" width="7.7109375" style="25" customWidth="1"/>
    <col min="777" max="777" width="8.28515625" style="25" customWidth="1"/>
    <col min="778" max="778" width="6" style="25" customWidth="1"/>
    <col min="779" max="779" width="10.42578125" style="25" customWidth="1"/>
    <col min="780" max="780" width="9.85546875" style="25" customWidth="1"/>
    <col min="781" max="1023" width="9.140625" style="25"/>
    <col min="1024" max="1024" width="6.5703125" style="25" customWidth="1"/>
    <col min="1025" max="1025" width="11.140625" style="25" customWidth="1"/>
    <col min="1026" max="1026" width="11.85546875" style="25" customWidth="1"/>
    <col min="1027" max="1027" width="9.28515625" style="25" customWidth="1"/>
    <col min="1028" max="1028" width="10.28515625" style="25" customWidth="1"/>
    <col min="1029" max="1029" width="10.7109375" style="25" customWidth="1"/>
    <col min="1030" max="1030" width="11" style="25" customWidth="1"/>
    <col min="1031" max="1031" width="11.85546875" style="25" customWidth="1"/>
    <col min="1032" max="1032" width="7.7109375" style="25" customWidth="1"/>
    <col min="1033" max="1033" width="8.28515625" style="25" customWidth="1"/>
    <col min="1034" max="1034" width="6" style="25" customWidth="1"/>
    <col min="1035" max="1035" width="10.42578125" style="25" customWidth="1"/>
    <col min="1036" max="1036" width="9.85546875" style="25" customWidth="1"/>
    <col min="1037" max="1279" width="9.140625" style="25"/>
    <col min="1280" max="1280" width="6.5703125" style="25" customWidth="1"/>
    <col min="1281" max="1281" width="11.140625" style="25" customWidth="1"/>
    <col min="1282" max="1282" width="11.85546875" style="25" customWidth="1"/>
    <col min="1283" max="1283" width="9.28515625" style="25" customWidth="1"/>
    <col min="1284" max="1284" width="10.28515625" style="25" customWidth="1"/>
    <col min="1285" max="1285" width="10.7109375" style="25" customWidth="1"/>
    <col min="1286" max="1286" width="11" style="25" customWidth="1"/>
    <col min="1287" max="1287" width="11.85546875" style="25" customWidth="1"/>
    <col min="1288" max="1288" width="7.7109375" style="25" customWidth="1"/>
    <col min="1289" max="1289" width="8.28515625" style="25" customWidth="1"/>
    <col min="1290" max="1290" width="6" style="25" customWidth="1"/>
    <col min="1291" max="1291" width="10.42578125" style="25" customWidth="1"/>
    <col min="1292" max="1292" width="9.85546875" style="25" customWidth="1"/>
    <col min="1293" max="1535" width="9.140625" style="25"/>
    <col min="1536" max="1536" width="6.5703125" style="25" customWidth="1"/>
    <col min="1537" max="1537" width="11.140625" style="25" customWidth="1"/>
    <col min="1538" max="1538" width="11.85546875" style="25" customWidth="1"/>
    <col min="1539" max="1539" width="9.28515625" style="25" customWidth="1"/>
    <col min="1540" max="1540" width="10.28515625" style="25" customWidth="1"/>
    <col min="1541" max="1541" width="10.7109375" style="25" customWidth="1"/>
    <col min="1542" max="1542" width="11" style="25" customWidth="1"/>
    <col min="1543" max="1543" width="11.85546875" style="25" customWidth="1"/>
    <col min="1544" max="1544" width="7.7109375" style="25" customWidth="1"/>
    <col min="1545" max="1545" width="8.28515625" style="25" customWidth="1"/>
    <col min="1546" max="1546" width="6" style="25" customWidth="1"/>
    <col min="1547" max="1547" width="10.42578125" style="25" customWidth="1"/>
    <col min="1548" max="1548" width="9.85546875" style="25" customWidth="1"/>
    <col min="1549" max="1791" width="9.140625" style="25"/>
    <col min="1792" max="1792" width="6.5703125" style="25" customWidth="1"/>
    <col min="1793" max="1793" width="11.140625" style="25" customWidth="1"/>
    <col min="1794" max="1794" width="11.85546875" style="25" customWidth="1"/>
    <col min="1795" max="1795" width="9.28515625" style="25" customWidth="1"/>
    <col min="1796" max="1796" width="10.28515625" style="25" customWidth="1"/>
    <col min="1797" max="1797" width="10.7109375" style="25" customWidth="1"/>
    <col min="1798" max="1798" width="11" style="25" customWidth="1"/>
    <col min="1799" max="1799" width="11.85546875" style="25" customWidth="1"/>
    <col min="1800" max="1800" width="7.7109375" style="25" customWidth="1"/>
    <col min="1801" max="1801" width="8.28515625" style="25" customWidth="1"/>
    <col min="1802" max="1802" width="6" style="25" customWidth="1"/>
    <col min="1803" max="1803" width="10.42578125" style="25" customWidth="1"/>
    <col min="1804" max="1804" width="9.85546875" style="25" customWidth="1"/>
    <col min="1805" max="2047" width="9.140625" style="25"/>
    <col min="2048" max="2048" width="6.5703125" style="25" customWidth="1"/>
    <col min="2049" max="2049" width="11.140625" style="25" customWidth="1"/>
    <col min="2050" max="2050" width="11.85546875" style="25" customWidth="1"/>
    <col min="2051" max="2051" width="9.28515625" style="25" customWidth="1"/>
    <col min="2052" max="2052" width="10.28515625" style="25" customWidth="1"/>
    <col min="2053" max="2053" width="10.7109375" style="25" customWidth="1"/>
    <col min="2054" max="2054" width="11" style="25" customWidth="1"/>
    <col min="2055" max="2055" width="11.85546875" style="25" customWidth="1"/>
    <col min="2056" max="2056" width="7.7109375" style="25" customWidth="1"/>
    <col min="2057" max="2057" width="8.28515625" style="25" customWidth="1"/>
    <col min="2058" max="2058" width="6" style="25" customWidth="1"/>
    <col min="2059" max="2059" width="10.42578125" style="25" customWidth="1"/>
    <col min="2060" max="2060" width="9.85546875" style="25" customWidth="1"/>
    <col min="2061" max="2303" width="9.140625" style="25"/>
    <col min="2304" max="2304" width="6.5703125" style="25" customWidth="1"/>
    <col min="2305" max="2305" width="11.140625" style="25" customWidth="1"/>
    <col min="2306" max="2306" width="11.85546875" style="25" customWidth="1"/>
    <col min="2307" max="2307" width="9.28515625" style="25" customWidth="1"/>
    <col min="2308" max="2308" width="10.28515625" style="25" customWidth="1"/>
    <col min="2309" max="2309" width="10.7109375" style="25" customWidth="1"/>
    <col min="2310" max="2310" width="11" style="25" customWidth="1"/>
    <col min="2311" max="2311" width="11.85546875" style="25" customWidth="1"/>
    <col min="2312" max="2312" width="7.7109375" style="25" customWidth="1"/>
    <col min="2313" max="2313" width="8.28515625" style="25" customWidth="1"/>
    <col min="2314" max="2314" width="6" style="25" customWidth="1"/>
    <col min="2315" max="2315" width="10.42578125" style="25" customWidth="1"/>
    <col min="2316" max="2316" width="9.85546875" style="25" customWidth="1"/>
    <col min="2317" max="2559" width="9.140625" style="25"/>
    <col min="2560" max="2560" width="6.5703125" style="25" customWidth="1"/>
    <col min="2561" max="2561" width="11.140625" style="25" customWidth="1"/>
    <col min="2562" max="2562" width="11.85546875" style="25" customWidth="1"/>
    <col min="2563" max="2563" width="9.28515625" style="25" customWidth="1"/>
    <col min="2564" max="2564" width="10.28515625" style="25" customWidth="1"/>
    <col min="2565" max="2565" width="10.7109375" style="25" customWidth="1"/>
    <col min="2566" max="2566" width="11" style="25" customWidth="1"/>
    <col min="2567" max="2567" width="11.85546875" style="25" customWidth="1"/>
    <col min="2568" max="2568" width="7.7109375" style="25" customWidth="1"/>
    <col min="2569" max="2569" width="8.28515625" style="25" customWidth="1"/>
    <col min="2570" max="2570" width="6" style="25" customWidth="1"/>
    <col min="2571" max="2571" width="10.42578125" style="25" customWidth="1"/>
    <col min="2572" max="2572" width="9.85546875" style="25" customWidth="1"/>
    <col min="2573" max="2815" width="9.140625" style="25"/>
    <col min="2816" max="2816" width="6.5703125" style="25" customWidth="1"/>
    <col min="2817" max="2817" width="11.140625" style="25" customWidth="1"/>
    <col min="2818" max="2818" width="11.85546875" style="25" customWidth="1"/>
    <col min="2819" max="2819" width="9.28515625" style="25" customWidth="1"/>
    <col min="2820" max="2820" width="10.28515625" style="25" customWidth="1"/>
    <col min="2821" max="2821" width="10.7109375" style="25" customWidth="1"/>
    <col min="2822" max="2822" width="11" style="25" customWidth="1"/>
    <col min="2823" max="2823" width="11.85546875" style="25" customWidth="1"/>
    <col min="2824" max="2824" width="7.7109375" style="25" customWidth="1"/>
    <col min="2825" max="2825" width="8.28515625" style="25" customWidth="1"/>
    <col min="2826" max="2826" width="6" style="25" customWidth="1"/>
    <col min="2827" max="2827" width="10.42578125" style="25" customWidth="1"/>
    <col min="2828" max="2828" width="9.85546875" style="25" customWidth="1"/>
    <col min="2829" max="3071" width="9.140625" style="25"/>
    <col min="3072" max="3072" width="6.5703125" style="25" customWidth="1"/>
    <col min="3073" max="3073" width="11.140625" style="25" customWidth="1"/>
    <col min="3074" max="3074" width="11.85546875" style="25" customWidth="1"/>
    <col min="3075" max="3075" width="9.28515625" style="25" customWidth="1"/>
    <col min="3076" max="3076" width="10.28515625" style="25" customWidth="1"/>
    <col min="3077" max="3077" width="10.7109375" style="25" customWidth="1"/>
    <col min="3078" max="3078" width="11" style="25" customWidth="1"/>
    <col min="3079" max="3079" width="11.85546875" style="25" customWidth="1"/>
    <col min="3080" max="3080" width="7.7109375" style="25" customWidth="1"/>
    <col min="3081" max="3081" width="8.28515625" style="25" customWidth="1"/>
    <col min="3082" max="3082" width="6" style="25" customWidth="1"/>
    <col min="3083" max="3083" width="10.42578125" style="25" customWidth="1"/>
    <col min="3084" max="3084" width="9.85546875" style="25" customWidth="1"/>
    <col min="3085" max="3327" width="9.140625" style="25"/>
    <col min="3328" max="3328" width="6.5703125" style="25" customWidth="1"/>
    <col min="3329" max="3329" width="11.140625" style="25" customWidth="1"/>
    <col min="3330" max="3330" width="11.85546875" style="25" customWidth="1"/>
    <col min="3331" max="3331" width="9.28515625" style="25" customWidth="1"/>
    <col min="3332" max="3332" width="10.28515625" style="25" customWidth="1"/>
    <col min="3333" max="3333" width="10.7109375" style="25" customWidth="1"/>
    <col min="3334" max="3334" width="11" style="25" customWidth="1"/>
    <col min="3335" max="3335" width="11.85546875" style="25" customWidth="1"/>
    <col min="3336" max="3336" width="7.7109375" style="25" customWidth="1"/>
    <col min="3337" max="3337" width="8.28515625" style="25" customWidth="1"/>
    <col min="3338" max="3338" width="6" style="25" customWidth="1"/>
    <col min="3339" max="3339" width="10.42578125" style="25" customWidth="1"/>
    <col min="3340" max="3340" width="9.85546875" style="25" customWidth="1"/>
    <col min="3341" max="3583" width="9.140625" style="25"/>
    <col min="3584" max="3584" width="6.5703125" style="25" customWidth="1"/>
    <col min="3585" max="3585" width="11.140625" style="25" customWidth="1"/>
    <col min="3586" max="3586" width="11.85546875" style="25" customWidth="1"/>
    <col min="3587" max="3587" width="9.28515625" style="25" customWidth="1"/>
    <col min="3588" max="3588" width="10.28515625" style="25" customWidth="1"/>
    <col min="3589" max="3589" width="10.7109375" style="25" customWidth="1"/>
    <col min="3590" max="3590" width="11" style="25" customWidth="1"/>
    <col min="3591" max="3591" width="11.85546875" style="25" customWidth="1"/>
    <col min="3592" max="3592" width="7.7109375" style="25" customWidth="1"/>
    <col min="3593" max="3593" width="8.28515625" style="25" customWidth="1"/>
    <col min="3594" max="3594" width="6" style="25" customWidth="1"/>
    <col min="3595" max="3595" width="10.42578125" style="25" customWidth="1"/>
    <col min="3596" max="3596" width="9.85546875" style="25" customWidth="1"/>
    <col min="3597" max="3839" width="9.140625" style="25"/>
    <col min="3840" max="3840" width="6.5703125" style="25" customWidth="1"/>
    <col min="3841" max="3841" width="11.140625" style="25" customWidth="1"/>
    <col min="3842" max="3842" width="11.85546875" style="25" customWidth="1"/>
    <col min="3843" max="3843" width="9.28515625" style="25" customWidth="1"/>
    <col min="3844" max="3844" width="10.28515625" style="25" customWidth="1"/>
    <col min="3845" max="3845" width="10.7109375" style="25" customWidth="1"/>
    <col min="3846" max="3846" width="11" style="25" customWidth="1"/>
    <col min="3847" max="3847" width="11.85546875" style="25" customWidth="1"/>
    <col min="3848" max="3848" width="7.7109375" style="25" customWidth="1"/>
    <col min="3849" max="3849" width="8.28515625" style="25" customWidth="1"/>
    <col min="3850" max="3850" width="6" style="25" customWidth="1"/>
    <col min="3851" max="3851" width="10.42578125" style="25" customWidth="1"/>
    <col min="3852" max="3852" width="9.85546875" style="25" customWidth="1"/>
    <col min="3853" max="4095" width="9.140625" style="25"/>
    <col min="4096" max="4096" width="6.5703125" style="25" customWidth="1"/>
    <col min="4097" max="4097" width="11.140625" style="25" customWidth="1"/>
    <col min="4098" max="4098" width="11.85546875" style="25" customWidth="1"/>
    <col min="4099" max="4099" width="9.28515625" style="25" customWidth="1"/>
    <col min="4100" max="4100" width="10.28515625" style="25" customWidth="1"/>
    <col min="4101" max="4101" width="10.7109375" style="25" customWidth="1"/>
    <col min="4102" max="4102" width="11" style="25" customWidth="1"/>
    <col min="4103" max="4103" width="11.85546875" style="25" customWidth="1"/>
    <col min="4104" max="4104" width="7.7109375" style="25" customWidth="1"/>
    <col min="4105" max="4105" width="8.28515625" style="25" customWidth="1"/>
    <col min="4106" max="4106" width="6" style="25" customWidth="1"/>
    <col min="4107" max="4107" width="10.42578125" style="25" customWidth="1"/>
    <col min="4108" max="4108" width="9.85546875" style="25" customWidth="1"/>
    <col min="4109" max="4351" width="9.140625" style="25"/>
    <col min="4352" max="4352" width="6.5703125" style="25" customWidth="1"/>
    <col min="4353" max="4353" width="11.140625" style="25" customWidth="1"/>
    <col min="4354" max="4354" width="11.85546875" style="25" customWidth="1"/>
    <col min="4355" max="4355" width="9.28515625" style="25" customWidth="1"/>
    <col min="4356" max="4356" width="10.28515625" style="25" customWidth="1"/>
    <col min="4357" max="4357" width="10.7109375" style="25" customWidth="1"/>
    <col min="4358" max="4358" width="11" style="25" customWidth="1"/>
    <col min="4359" max="4359" width="11.85546875" style="25" customWidth="1"/>
    <col min="4360" max="4360" width="7.7109375" style="25" customWidth="1"/>
    <col min="4361" max="4361" width="8.28515625" style="25" customWidth="1"/>
    <col min="4362" max="4362" width="6" style="25" customWidth="1"/>
    <col min="4363" max="4363" width="10.42578125" style="25" customWidth="1"/>
    <col min="4364" max="4364" width="9.85546875" style="25" customWidth="1"/>
    <col min="4365" max="4607" width="9.140625" style="25"/>
    <col min="4608" max="4608" width="6.5703125" style="25" customWidth="1"/>
    <col min="4609" max="4609" width="11.140625" style="25" customWidth="1"/>
    <col min="4610" max="4610" width="11.85546875" style="25" customWidth="1"/>
    <col min="4611" max="4611" width="9.28515625" style="25" customWidth="1"/>
    <col min="4612" max="4612" width="10.28515625" style="25" customWidth="1"/>
    <col min="4613" max="4613" width="10.7109375" style="25" customWidth="1"/>
    <col min="4614" max="4614" width="11" style="25" customWidth="1"/>
    <col min="4615" max="4615" width="11.85546875" style="25" customWidth="1"/>
    <col min="4616" max="4616" width="7.7109375" style="25" customWidth="1"/>
    <col min="4617" max="4617" width="8.28515625" style="25" customWidth="1"/>
    <col min="4618" max="4618" width="6" style="25" customWidth="1"/>
    <col min="4619" max="4619" width="10.42578125" style="25" customWidth="1"/>
    <col min="4620" max="4620" width="9.85546875" style="25" customWidth="1"/>
    <col min="4621" max="4863" width="9.140625" style="25"/>
    <col min="4864" max="4864" width="6.5703125" style="25" customWidth="1"/>
    <col min="4865" max="4865" width="11.140625" style="25" customWidth="1"/>
    <col min="4866" max="4866" width="11.85546875" style="25" customWidth="1"/>
    <col min="4867" max="4867" width="9.28515625" style="25" customWidth="1"/>
    <col min="4868" max="4868" width="10.28515625" style="25" customWidth="1"/>
    <col min="4869" max="4869" width="10.7109375" style="25" customWidth="1"/>
    <col min="4870" max="4870" width="11" style="25" customWidth="1"/>
    <col min="4871" max="4871" width="11.85546875" style="25" customWidth="1"/>
    <col min="4872" max="4872" width="7.7109375" style="25" customWidth="1"/>
    <col min="4873" max="4873" width="8.28515625" style="25" customWidth="1"/>
    <col min="4874" max="4874" width="6" style="25" customWidth="1"/>
    <col min="4875" max="4875" width="10.42578125" style="25" customWidth="1"/>
    <col min="4876" max="4876" width="9.85546875" style="25" customWidth="1"/>
    <col min="4877" max="5119" width="9.140625" style="25"/>
    <col min="5120" max="5120" width="6.5703125" style="25" customWidth="1"/>
    <col min="5121" max="5121" width="11.140625" style="25" customWidth="1"/>
    <col min="5122" max="5122" width="11.85546875" style="25" customWidth="1"/>
    <col min="5123" max="5123" width="9.28515625" style="25" customWidth="1"/>
    <col min="5124" max="5124" width="10.28515625" style="25" customWidth="1"/>
    <col min="5125" max="5125" width="10.7109375" style="25" customWidth="1"/>
    <col min="5126" max="5126" width="11" style="25" customWidth="1"/>
    <col min="5127" max="5127" width="11.85546875" style="25" customWidth="1"/>
    <col min="5128" max="5128" width="7.7109375" style="25" customWidth="1"/>
    <col min="5129" max="5129" width="8.28515625" style="25" customWidth="1"/>
    <col min="5130" max="5130" width="6" style="25" customWidth="1"/>
    <col min="5131" max="5131" width="10.42578125" style="25" customWidth="1"/>
    <col min="5132" max="5132" width="9.85546875" style="25" customWidth="1"/>
    <col min="5133" max="5375" width="9.140625" style="25"/>
    <col min="5376" max="5376" width="6.5703125" style="25" customWidth="1"/>
    <col min="5377" max="5377" width="11.140625" style="25" customWidth="1"/>
    <col min="5378" max="5378" width="11.85546875" style="25" customWidth="1"/>
    <col min="5379" max="5379" width="9.28515625" style="25" customWidth="1"/>
    <col min="5380" max="5380" width="10.28515625" style="25" customWidth="1"/>
    <col min="5381" max="5381" width="10.7109375" style="25" customWidth="1"/>
    <col min="5382" max="5382" width="11" style="25" customWidth="1"/>
    <col min="5383" max="5383" width="11.85546875" style="25" customWidth="1"/>
    <col min="5384" max="5384" width="7.7109375" style="25" customWidth="1"/>
    <col min="5385" max="5385" width="8.28515625" style="25" customWidth="1"/>
    <col min="5386" max="5386" width="6" style="25" customWidth="1"/>
    <col min="5387" max="5387" width="10.42578125" style="25" customWidth="1"/>
    <col min="5388" max="5388" width="9.85546875" style="25" customWidth="1"/>
    <col min="5389" max="5631" width="9.140625" style="25"/>
    <col min="5632" max="5632" width="6.5703125" style="25" customWidth="1"/>
    <col min="5633" max="5633" width="11.140625" style="25" customWidth="1"/>
    <col min="5634" max="5634" width="11.85546875" style="25" customWidth="1"/>
    <col min="5635" max="5635" width="9.28515625" style="25" customWidth="1"/>
    <col min="5636" max="5636" width="10.28515625" style="25" customWidth="1"/>
    <col min="5637" max="5637" width="10.7109375" style="25" customWidth="1"/>
    <col min="5638" max="5638" width="11" style="25" customWidth="1"/>
    <col min="5639" max="5639" width="11.85546875" style="25" customWidth="1"/>
    <col min="5640" max="5640" width="7.7109375" style="25" customWidth="1"/>
    <col min="5641" max="5641" width="8.28515625" style="25" customWidth="1"/>
    <col min="5642" max="5642" width="6" style="25" customWidth="1"/>
    <col min="5643" max="5643" width="10.42578125" style="25" customWidth="1"/>
    <col min="5644" max="5644" width="9.85546875" style="25" customWidth="1"/>
    <col min="5645" max="5887" width="9.140625" style="25"/>
    <col min="5888" max="5888" width="6.5703125" style="25" customWidth="1"/>
    <col min="5889" max="5889" width="11.140625" style="25" customWidth="1"/>
    <col min="5890" max="5890" width="11.85546875" style="25" customWidth="1"/>
    <col min="5891" max="5891" width="9.28515625" style="25" customWidth="1"/>
    <col min="5892" max="5892" width="10.28515625" style="25" customWidth="1"/>
    <col min="5893" max="5893" width="10.7109375" style="25" customWidth="1"/>
    <col min="5894" max="5894" width="11" style="25" customWidth="1"/>
    <col min="5895" max="5895" width="11.85546875" style="25" customWidth="1"/>
    <col min="5896" max="5896" width="7.7109375" style="25" customWidth="1"/>
    <col min="5897" max="5897" width="8.28515625" style="25" customWidth="1"/>
    <col min="5898" max="5898" width="6" style="25" customWidth="1"/>
    <col min="5899" max="5899" width="10.42578125" style="25" customWidth="1"/>
    <col min="5900" max="5900" width="9.85546875" style="25" customWidth="1"/>
    <col min="5901" max="6143" width="9.140625" style="25"/>
    <col min="6144" max="6144" width="6.5703125" style="25" customWidth="1"/>
    <col min="6145" max="6145" width="11.140625" style="25" customWidth="1"/>
    <col min="6146" max="6146" width="11.85546875" style="25" customWidth="1"/>
    <col min="6147" max="6147" width="9.28515625" style="25" customWidth="1"/>
    <col min="6148" max="6148" width="10.28515625" style="25" customWidth="1"/>
    <col min="6149" max="6149" width="10.7109375" style="25" customWidth="1"/>
    <col min="6150" max="6150" width="11" style="25" customWidth="1"/>
    <col min="6151" max="6151" width="11.85546875" style="25" customWidth="1"/>
    <col min="6152" max="6152" width="7.7109375" style="25" customWidth="1"/>
    <col min="6153" max="6153" width="8.28515625" style="25" customWidth="1"/>
    <col min="6154" max="6154" width="6" style="25" customWidth="1"/>
    <col min="6155" max="6155" width="10.42578125" style="25" customWidth="1"/>
    <col min="6156" max="6156" width="9.85546875" style="25" customWidth="1"/>
    <col min="6157" max="6399" width="9.140625" style="25"/>
    <col min="6400" max="6400" width="6.5703125" style="25" customWidth="1"/>
    <col min="6401" max="6401" width="11.140625" style="25" customWidth="1"/>
    <col min="6402" max="6402" width="11.85546875" style="25" customWidth="1"/>
    <col min="6403" max="6403" width="9.28515625" style="25" customWidth="1"/>
    <col min="6404" max="6404" width="10.28515625" style="25" customWidth="1"/>
    <col min="6405" max="6405" width="10.7109375" style="25" customWidth="1"/>
    <col min="6406" max="6406" width="11" style="25" customWidth="1"/>
    <col min="6407" max="6407" width="11.85546875" style="25" customWidth="1"/>
    <col min="6408" max="6408" width="7.7109375" style="25" customWidth="1"/>
    <col min="6409" max="6409" width="8.28515625" style="25" customWidth="1"/>
    <col min="6410" max="6410" width="6" style="25" customWidth="1"/>
    <col min="6411" max="6411" width="10.42578125" style="25" customWidth="1"/>
    <col min="6412" max="6412" width="9.85546875" style="25" customWidth="1"/>
    <col min="6413" max="6655" width="9.140625" style="25"/>
    <col min="6656" max="6656" width="6.5703125" style="25" customWidth="1"/>
    <col min="6657" max="6657" width="11.140625" style="25" customWidth="1"/>
    <col min="6658" max="6658" width="11.85546875" style="25" customWidth="1"/>
    <col min="6659" max="6659" width="9.28515625" style="25" customWidth="1"/>
    <col min="6660" max="6660" width="10.28515625" style="25" customWidth="1"/>
    <col min="6661" max="6661" width="10.7109375" style="25" customWidth="1"/>
    <col min="6662" max="6662" width="11" style="25" customWidth="1"/>
    <col min="6663" max="6663" width="11.85546875" style="25" customWidth="1"/>
    <col min="6664" max="6664" width="7.7109375" style="25" customWidth="1"/>
    <col min="6665" max="6665" width="8.28515625" style="25" customWidth="1"/>
    <col min="6666" max="6666" width="6" style="25" customWidth="1"/>
    <col min="6667" max="6667" width="10.42578125" style="25" customWidth="1"/>
    <col min="6668" max="6668" width="9.85546875" style="25" customWidth="1"/>
    <col min="6669" max="6911" width="9.140625" style="25"/>
    <col min="6912" max="6912" width="6.5703125" style="25" customWidth="1"/>
    <col min="6913" max="6913" width="11.140625" style="25" customWidth="1"/>
    <col min="6914" max="6914" width="11.85546875" style="25" customWidth="1"/>
    <col min="6915" max="6915" width="9.28515625" style="25" customWidth="1"/>
    <col min="6916" max="6916" width="10.28515625" style="25" customWidth="1"/>
    <col min="6917" max="6917" width="10.7109375" style="25" customWidth="1"/>
    <col min="6918" max="6918" width="11" style="25" customWidth="1"/>
    <col min="6919" max="6919" width="11.85546875" style="25" customWidth="1"/>
    <col min="6920" max="6920" width="7.7109375" style="25" customWidth="1"/>
    <col min="6921" max="6921" width="8.28515625" style="25" customWidth="1"/>
    <col min="6922" max="6922" width="6" style="25" customWidth="1"/>
    <col min="6923" max="6923" width="10.42578125" style="25" customWidth="1"/>
    <col min="6924" max="6924" width="9.85546875" style="25" customWidth="1"/>
    <col min="6925" max="7167" width="9.140625" style="25"/>
    <col min="7168" max="7168" width="6.5703125" style="25" customWidth="1"/>
    <col min="7169" max="7169" width="11.140625" style="25" customWidth="1"/>
    <col min="7170" max="7170" width="11.85546875" style="25" customWidth="1"/>
    <col min="7171" max="7171" width="9.28515625" style="25" customWidth="1"/>
    <col min="7172" max="7172" width="10.28515625" style="25" customWidth="1"/>
    <col min="7173" max="7173" width="10.7109375" style="25" customWidth="1"/>
    <col min="7174" max="7174" width="11" style="25" customWidth="1"/>
    <col min="7175" max="7175" width="11.85546875" style="25" customWidth="1"/>
    <col min="7176" max="7176" width="7.7109375" style="25" customWidth="1"/>
    <col min="7177" max="7177" width="8.28515625" style="25" customWidth="1"/>
    <col min="7178" max="7178" width="6" style="25" customWidth="1"/>
    <col min="7179" max="7179" width="10.42578125" style="25" customWidth="1"/>
    <col min="7180" max="7180" width="9.85546875" style="25" customWidth="1"/>
    <col min="7181" max="7423" width="9.140625" style="25"/>
    <col min="7424" max="7424" width="6.5703125" style="25" customWidth="1"/>
    <col min="7425" max="7425" width="11.140625" style="25" customWidth="1"/>
    <col min="7426" max="7426" width="11.85546875" style="25" customWidth="1"/>
    <col min="7427" max="7427" width="9.28515625" style="25" customWidth="1"/>
    <col min="7428" max="7428" width="10.28515625" style="25" customWidth="1"/>
    <col min="7429" max="7429" width="10.7109375" style="25" customWidth="1"/>
    <col min="7430" max="7430" width="11" style="25" customWidth="1"/>
    <col min="7431" max="7431" width="11.85546875" style="25" customWidth="1"/>
    <col min="7432" max="7432" width="7.7109375" style="25" customWidth="1"/>
    <col min="7433" max="7433" width="8.28515625" style="25" customWidth="1"/>
    <col min="7434" max="7434" width="6" style="25" customWidth="1"/>
    <col min="7435" max="7435" width="10.42578125" style="25" customWidth="1"/>
    <col min="7436" max="7436" width="9.85546875" style="25" customWidth="1"/>
    <col min="7437" max="7679" width="9.140625" style="25"/>
    <col min="7680" max="7680" width="6.5703125" style="25" customWidth="1"/>
    <col min="7681" max="7681" width="11.140625" style="25" customWidth="1"/>
    <col min="7682" max="7682" width="11.85546875" style="25" customWidth="1"/>
    <col min="7683" max="7683" width="9.28515625" style="25" customWidth="1"/>
    <col min="7684" max="7684" width="10.28515625" style="25" customWidth="1"/>
    <col min="7685" max="7685" width="10.7109375" style="25" customWidth="1"/>
    <col min="7686" max="7686" width="11" style="25" customWidth="1"/>
    <col min="7687" max="7687" width="11.85546875" style="25" customWidth="1"/>
    <col min="7688" max="7688" width="7.7109375" style="25" customWidth="1"/>
    <col min="7689" max="7689" width="8.28515625" style="25" customWidth="1"/>
    <col min="7690" max="7690" width="6" style="25" customWidth="1"/>
    <col min="7691" max="7691" width="10.42578125" style="25" customWidth="1"/>
    <col min="7692" max="7692" width="9.85546875" style="25" customWidth="1"/>
    <col min="7693" max="7935" width="9.140625" style="25"/>
    <col min="7936" max="7936" width="6.5703125" style="25" customWidth="1"/>
    <col min="7937" max="7937" width="11.140625" style="25" customWidth="1"/>
    <col min="7938" max="7938" width="11.85546875" style="25" customWidth="1"/>
    <col min="7939" max="7939" width="9.28515625" style="25" customWidth="1"/>
    <col min="7940" max="7940" width="10.28515625" style="25" customWidth="1"/>
    <col min="7941" max="7941" width="10.7109375" style="25" customWidth="1"/>
    <col min="7942" max="7942" width="11" style="25" customWidth="1"/>
    <col min="7943" max="7943" width="11.85546875" style="25" customWidth="1"/>
    <col min="7944" max="7944" width="7.7109375" style="25" customWidth="1"/>
    <col min="7945" max="7945" width="8.28515625" style="25" customWidth="1"/>
    <col min="7946" max="7946" width="6" style="25" customWidth="1"/>
    <col min="7947" max="7947" width="10.42578125" style="25" customWidth="1"/>
    <col min="7948" max="7948" width="9.85546875" style="25" customWidth="1"/>
    <col min="7949" max="8191" width="9.140625" style="25"/>
    <col min="8192" max="8192" width="6.5703125" style="25" customWidth="1"/>
    <col min="8193" max="8193" width="11.140625" style="25" customWidth="1"/>
    <col min="8194" max="8194" width="11.85546875" style="25" customWidth="1"/>
    <col min="8195" max="8195" width="9.28515625" style="25" customWidth="1"/>
    <col min="8196" max="8196" width="10.28515625" style="25" customWidth="1"/>
    <col min="8197" max="8197" width="10.7109375" style="25" customWidth="1"/>
    <col min="8198" max="8198" width="11" style="25" customWidth="1"/>
    <col min="8199" max="8199" width="11.85546875" style="25" customWidth="1"/>
    <col min="8200" max="8200" width="7.7109375" style="25" customWidth="1"/>
    <col min="8201" max="8201" width="8.28515625" style="25" customWidth="1"/>
    <col min="8202" max="8202" width="6" style="25" customWidth="1"/>
    <col min="8203" max="8203" width="10.42578125" style="25" customWidth="1"/>
    <col min="8204" max="8204" width="9.85546875" style="25" customWidth="1"/>
    <col min="8205" max="8447" width="9.140625" style="25"/>
    <col min="8448" max="8448" width="6.5703125" style="25" customWidth="1"/>
    <col min="8449" max="8449" width="11.140625" style="25" customWidth="1"/>
    <col min="8450" max="8450" width="11.85546875" style="25" customWidth="1"/>
    <col min="8451" max="8451" width="9.28515625" style="25" customWidth="1"/>
    <col min="8452" max="8452" width="10.28515625" style="25" customWidth="1"/>
    <col min="8453" max="8453" width="10.7109375" style="25" customWidth="1"/>
    <col min="8454" max="8454" width="11" style="25" customWidth="1"/>
    <col min="8455" max="8455" width="11.85546875" style="25" customWidth="1"/>
    <col min="8456" max="8456" width="7.7109375" style="25" customWidth="1"/>
    <col min="8457" max="8457" width="8.28515625" style="25" customWidth="1"/>
    <col min="8458" max="8458" width="6" style="25" customWidth="1"/>
    <col min="8459" max="8459" width="10.42578125" style="25" customWidth="1"/>
    <col min="8460" max="8460" width="9.85546875" style="25" customWidth="1"/>
    <col min="8461" max="8703" width="9.140625" style="25"/>
    <col min="8704" max="8704" width="6.5703125" style="25" customWidth="1"/>
    <col min="8705" max="8705" width="11.140625" style="25" customWidth="1"/>
    <col min="8706" max="8706" width="11.85546875" style="25" customWidth="1"/>
    <col min="8707" max="8707" width="9.28515625" style="25" customWidth="1"/>
    <col min="8708" max="8708" width="10.28515625" style="25" customWidth="1"/>
    <col min="8709" max="8709" width="10.7109375" style="25" customWidth="1"/>
    <col min="8710" max="8710" width="11" style="25" customWidth="1"/>
    <col min="8711" max="8711" width="11.85546875" style="25" customWidth="1"/>
    <col min="8712" max="8712" width="7.7109375" style="25" customWidth="1"/>
    <col min="8713" max="8713" width="8.28515625" style="25" customWidth="1"/>
    <col min="8714" max="8714" width="6" style="25" customWidth="1"/>
    <col min="8715" max="8715" width="10.42578125" style="25" customWidth="1"/>
    <col min="8716" max="8716" width="9.85546875" style="25" customWidth="1"/>
    <col min="8717" max="8959" width="9.140625" style="25"/>
    <col min="8960" max="8960" width="6.5703125" style="25" customWidth="1"/>
    <col min="8961" max="8961" width="11.140625" style="25" customWidth="1"/>
    <col min="8962" max="8962" width="11.85546875" style="25" customWidth="1"/>
    <col min="8963" max="8963" width="9.28515625" style="25" customWidth="1"/>
    <col min="8964" max="8964" width="10.28515625" style="25" customWidth="1"/>
    <col min="8965" max="8965" width="10.7109375" style="25" customWidth="1"/>
    <col min="8966" max="8966" width="11" style="25" customWidth="1"/>
    <col min="8967" max="8967" width="11.85546875" style="25" customWidth="1"/>
    <col min="8968" max="8968" width="7.7109375" style="25" customWidth="1"/>
    <col min="8969" max="8969" width="8.28515625" style="25" customWidth="1"/>
    <col min="8970" max="8970" width="6" style="25" customWidth="1"/>
    <col min="8971" max="8971" width="10.42578125" style="25" customWidth="1"/>
    <col min="8972" max="8972" width="9.85546875" style="25" customWidth="1"/>
    <col min="8973" max="9215" width="9.140625" style="25"/>
    <col min="9216" max="9216" width="6.5703125" style="25" customWidth="1"/>
    <col min="9217" max="9217" width="11.140625" style="25" customWidth="1"/>
    <col min="9218" max="9218" width="11.85546875" style="25" customWidth="1"/>
    <col min="9219" max="9219" width="9.28515625" style="25" customWidth="1"/>
    <col min="9220" max="9220" width="10.28515625" style="25" customWidth="1"/>
    <col min="9221" max="9221" width="10.7109375" style="25" customWidth="1"/>
    <col min="9222" max="9222" width="11" style="25" customWidth="1"/>
    <col min="9223" max="9223" width="11.85546875" style="25" customWidth="1"/>
    <col min="9224" max="9224" width="7.7109375" style="25" customWidth="1"/>
    <col min="9225" max="9225" width="8.28515625" style="25" customWidth="1"/>
    <col min="9226" max="9226" width="6" style="25" customWidth="1"/>
    <col min="9227" max="9227" width="10.42578125" style="25" customWidth="1"/>
    <col min="9228" max="9228" width="9.85546875" style="25" customWidth="1"/>
    <col min="9229" max="9471" width="9.140625" style="25"/>
    <col min="9472" max="9472" width="6.5703125" style="25" customWidth="1"/>
    <col min="9473" max="9473" width="11.140625" style="25" customWidth="1"/>
    <col min="9474" max="9474" width="11.85546875" style="25" customWidth="1"/>
    <col min="9475" max="9475" width="9.28515625" style="25" customWidth="1"/>
    <col min="9476" max="9476" width="10.28515625" style="25" customWidth="1"/>
    <col min="9477" max="9477" width="10.7109375" style="25" customWidth="1"/>
    <col min="9478" max="9478" width="11" style="25" customWidth="1"/>
    <col min="9479" max="9479" width="11.85546875" style="25" customWidth="1"/>
    <col min="9480" max="9480" width="7.7109375" style="25" customWidth="1"/>
    <col min="9481" max="9481" width="8.28515625" style="25" customWidth="1"/>
    <col min="9482" max="9482" width="6" style="25" customWidth="1"/>
    <col min="9483" max="9483" width="10.42578125" style="25" customWidth="1"/>
    <col min="9484" max="9484" width="9.85546875" style="25" customWidth="1"/>
    <col min="9485" max="9727" width="9.140625" style="25"/>
    <col min="9728" max="9728" width="6.5703125" style="25" customWidth="1"/>
    <col min="9729" max="9729" width="11.140625" style="25" customWidth="1"/>
    <col min="9730" max="9730" width="11.85546875" style="25" customWidth="1"/>
    <col min="9731" max="9731" width="9.28515625" style="25" customWidth="1"/>
    <col min="9732" max="9732" width="10.28515625" style="25" customWidth="1"/>
    <col min="9733" max="9733" width="10.7109375" style="25" customWidth="1"/>
    <col min="9734" max="9734" width="11" style="25" customWidth="1"/>
    <col min="9735" max="9735" width="11.85546875" style="25" customWidth="1"/>
    <col min="9736" max="9736" width="7.7109375" style="25" customWidth="1"/>
    <col min="9737" max="9737" width="8.28515625" style="25" customWidth="1"/>
    <col min="9738" max="9738" width="6" style="25" customWidth="1"/>
    <col min="9739" max="9739" width="10.42578125" style="25" customWidth="1"/>
    <col min="9740" max="9740" width="9.85546875" style="25" customWidth="1"/>
    <col min="9741" max="9983" width="9.140625" style="25"/>
    <col min="9984" max="9984" width="6.5703125" style="25" customWidth="1"/>
    <col min="9985" max="9985" width="11.140625" style="25" customWidth="1"/>
    <col min="9986" max="9986" width="11.85546875" style="25" customWidth="1"/>
    <col min="9987" max="9987" width="9.28515625" style="25" customWidth="1"/>
    <col min="9988" max="9988" width="10.28515625" style="25" customWidth="1"/>
    <col min="9989" max="9989" width="10.7109375" style="25" customWidth="1"/>
    <col min="9990" max="9990" width="11" style="25" customWidth="1"/>
    <col min="9991" max="9991" width="11.85546875" style="25" customWidth="1"/>
    <col min="9992" max="9992" width="7.7109375" style="25" customWidth="1"/>
    <col min="9993" max="9993" width="8.28515625" style="25" customWidth="1"/>
    <col min="9994" max="9994" width="6" style="25" customWidth="1"/>
    <col min="9995" max="9995" width="10.42578125" style="25" customWidth="1"/>
    <col min="9996" max="9996" width="9.85546875" style="25" customWidth="1"/>
    <col min="9997" max="10239" width="9.140625" style="25"/>
    <col min="10240" max="10240" width="6.5703125" style="25" customWidth="1"/>
    <col min="10241" max="10241" width="11.140625" style="25" customWidth="1"/>
    <col min="10242" max="10242" width="11.85546875" style="25" customWidth="1"/>
    <col min="10243" max="10243" width="9.28515625" style="25" customWidth="1"/>
    <col min="10244" max="10244" width="10.28515625" style="25" customWidth="1"/>
    <col min="10245" max="10245" width="10.7109375" style="25" customWidth="1"/>
    <col min="10246" max="10246" width="11" style="25" customWidth="1"/>
    <col min="10247" max="10247" width="11.85546875" style="25" customWidth="1"/>
    <col min="10248" max="10248" width="7.7109375" style="25" customWidth="1"/>
    <col min="10249" max="10249" width="8.28515625" style="25" customWidth="1"/>
    <col min="10250" max="10250" width="6" style="25" customWidth="1"/>
    <col min="10251" max="10251" width="10.42578125" style="25" customWidth="1"/>
    <col min="10252" max="10252" width="9.85546875" style="25" customWidth="1"/>
    <col min="10253" max="10495" width="9.140625" style="25"/>
    <col min="10496" max="10496" width="6.5703125" style="25" customWidth="1"/>
    <col min="10497" max="10497" width="11.140625" style="25" customWidth="1"/>
    <col min="10498" max="10498" width="11.85546875" style="25" customWidth="1"/>
    <col min="10499" max="10499" width="9.28515625" style="25" customWidth="1"/>
    <col min="10500" max="10500" width="10.28515625" style="25" customWidth="1"/>
    <col min="10501" max="10501" width="10.7109375" style="25" customWidth="1"/>
    <col min="10502" max="10502" width="11" style="25" customWidth="1"/>
    <col min="10503" max="10503" width="11.85546875" style="25" customWidth="1"/>
    <col min="10504" max="10504" width="7.7109375" style="25" customWidth="1"/>
    <col min="10505" max="10505" width="8.28515625" style="25" customWidth="1"/>
    <col min="10506" max="10506" width="6" style="25" customWidth="1"/>
    <col min="10507" max="10507" width="10.42578125" style="25" customWidth="1"/>
    <col min="10508" max="10508" width="9.85546875" style="25" customWidth="1"/>
    <col min="10509" max="10751" width="9.140625" style="25"/>
    <col min="10752" max="10752" width="6.5703125" style="25" customWidth="1"/>
    <col min="10753" max="10753" width="11.140625" style="25" customWidth="1"/>
    <col min="10754" max="10754" width="11.85546875" style="25" customWidth="1"/>
    <col min="10755" max="10755" width="9.28515625" style="25" customWidth="1"/>
    <col min="10756" max="10756" width="10.28515625" style="25" customWidth="1"/>
    <col min="10757" max="10757" width="10.7109375" style="25" customWidth="1"/>
    <col min="10758" max="10758" width="11" style="25" customWidth="1"/>
    <col min="10759" max="10759" width="11.85546875" style="25" customWidth="1"/>
    <col min="10760" max="10760" width="7.7109375" style="25" customWidth="1"/>
    <col min="10761" max="10761" width="8.28515625" style="25" customWidth="1"/>
    <col min="10762" max="10762" width="6" style="25" customWidth="1"/>
    <col min="10763" max="10763" width="10.42578125" style="25" customWidth="1"/>
    <col min="10764" max="10764" width="9.85546875" style="25" customWidth="1"/>
    <col min="10765" max="11007" width="9.140625" style="25"/>
    <col min="11008" max="11008" width="6.5703125" style="25" customWidth="1"/>
    <col min="11009" max="11009" width="11.140625" style="25" customWidth="1"/>
    <col min="11010" max="11010" width="11.85546875" style="25" customWidth="1"/>
    <col min="11011" max="11011" width="9.28515625" style="25" customWidth="1"/>
    <col min="11012" max="11012" width="10.28515625" style="25" customWidth="1"/>
    <col min="11013" max="11013" width="10.7109375" style="25" customWidth="1"/>
    <col min="11014" max="11014" width="11" style="25" customWidth="1"/>
    <col min="11015" max="11015" width="11.85546875" style="25" customWidth="1"/>
    <col min="11016" max="11016" width="7.7109375" style="25" customWidth="1"/>
    <col min="11017" max="11017" width="8.28515625" style="25" customWidth="1"/>
    <col min="11018" max="11018" width="6" style="25" customWidth="1"/>
    <col min="11019" max="11019" width="10.42578125" style="25" customWidth="1"/>
    <col min="11020" max="11020" width="9.85546875" style="25" customWidth="1"/>
    <col min="11021" max="11263" width="9.140625" style="25"/>
    <col min="11264" max="11264" width="6.5703125" style="25" customWidth="1"/>
    <col min="11265" max="11265" width="11.140625" style="25" customWidth="1"/>
    <col min="11266" max="11266" width="11.85546875" style="25" customWidth="1"/>
    <col min="11267" max="11267" width="9.28515625" style="25" customWidth="1"/>
    <col min="11268" max="11268" width="10.28515625" style="25" customWidth="1"/>
    <col min="11269" max="11269" width="10.7109375" style="25" customWidth="1"/>
    <col min="11270" max="11270" width="11" style="25" customWidth="1"/>
    <col min="11271" max="11271" width="11.85546875" style="25" customWidth="1"/>
    <col min="11272" max="11272" width="7.7109375" style="25" customWidth="1"/>
    <col min="11273" max="11273" width="8.28515625" style="25" customWidth="1"/>
    <col min="11274" max="11274" width="6" style="25" customWidth="1"/>
    <col min="11275" max="11275" width="10.42578125" style="25" customWidth="1"/>
    <col min="11276" max="11276" width="9.85546875" style="25" customWidth="1"/>
    <col min="11277" max="11519" width="9.140625" style="25"/>
    <col min="11520" max="11520" width="6.5703125" style="25" customWidth="1"/>
    <col min="11521" max="11521" width="11.140625" style="25" customWidth="1"/>
    <col min="11522" max="11522" width="11.85546875" style="25" customWidth="1"/>
    <col min="11523" max="11523" width="9.28515625" style="25" customWidth="1"/>
    <col min="11524" max="11524" width="10.28515625" style="25" customWidth="1"/>
    <col min="11525" max="11525" width="10.7109375" style="25" customWidth="1"/>
    <col min="11526" max="11526" width="11" style="25" customWidth="1"/>
    <col min="11527" max="11527" width="11.85546875" style="25" customWidth="1"/>
    <col min="11528" max="11528" width="7.7109375" style="25" customWidth="1"/>
    <col min="11529" max="11529" width="8.28515625" style="25" customWidth="1"/>
    <col min="11530" max="11530" width="6" style="25" customWidth="1"/>
    <col min="11531" max="11531" width="10.42578125" style="25" customWidth="1"/>
    <col min="11532" max="11532" width="9.85546875" style="25" customWidth="1"/>
    <col min="11533" max="11775" width="9.140625" style="25"/>
    <col min="11776" max="11776" width="6.5703125" style="25" customWidth="1"/>
    <col min="11777" max="11777" width="11.140625" style="25" customWidth="1"/>
    <col min="11778" max="11778" width="11.85546875" style="25" customWidth="1"/>
    <col min="11779" max="11779" width="9.28515625" style="25" customWidth="1"/>
    <col min="11780" max="11780" width="10.28515625" style="25" customWidth="1"/>
    <col min="11781" max="11781" width="10.7109375" style="25" customWidth="1"/>
    <col min="11782" max="11782" width="11" style="25" customWidth="1"/>
    <col min="11783" max="11783" width="11.85546875" style="25" customWidth="1"/>
    <col min="11784" max="11784" width="7.7109375" style="25" customWidth="1"/>
    <col min="11785" max="11785" width="8.28515625" style="25" customWidth="1"/>
    <col min="11786" max="11786" width="6" style="25" customWidth="1"/>
    <col min="11787" max="11787" width="10.42578125" style="25" customWidth="1"/>
    <col min="11788" max="11788" width="9.85546875" style="25" customWidth="1"/>
    <col min="11789" max="12031" width="9.140625" style="25"/>
    <col min="12032" max="12032" width="6.5703125" style="25" customWidth="1"/>
    <col min="12033" max="12033" width="11.140625" style="25" customWidth="1"/>
    <col min="12034" max="12034" width="11.85546875" style="25" customWidth="1"/>
    <col min="12035" max="12035" width="9.28515625" style="25" customWidth="1"/>
    <col min="12036" max="12036" width="10.28515625" style="25" customWidth="1"/>
    <col min="12037" max="12037" width="10.7109375" style="25" customWidth="1"/>
    <col min="12038" max="12038" width="11" style="25" customWidth="1"/>
    <col min="12039" max="12039" width="11.85546875" style="25" customWidth="1"/>
    <col min="12040" max="12040" width="7.7109375" style="25" customWidth="1"/>
    <col min="12041" max="12041" width="8.28515625" style="25" customWidth="1"/>
    <col min="12042" max="12042" width="6" style="25" customWidth="1"/>
    <col min="12043" max="12043" width="10.42578125" style="25" customWidth="1"/>
    <col min="12044" max="12044" width="9.85546875" style="25" customWidth="1"/>
    <col min="12045" max="12287" width="9.140625" style="25"/>
    <col min="12288" max="12288" width="6.5703125" style="25" customWidth="1"/>
    <col min="12289" max="12289" width="11.140625" style="25" customWidth="1"/>
    <col min="12290" max="12290" width="11.85546875" style="25" customWidth="1"/>
    <col min="12291" max="12291" width="9.28515625" style="25" customWidth="1"/>
    <col min="12292" max="12292" width="10.28515625" style="25" customWidth="1"/>
    <col min="12293" max="12293" width="10.7109375" style="25" customWidth="1"/>
    <col min="12294" max="12294" width="11" style="25" customWidth="1"/>
    <col min="12295" max="12295" width="11.85546875" style="25" customWidth="1"/>
    <col min="12296" max="12296" width="7.7109375" style="25" customWidth="1"/>
    <col min="12297" max="12297" width="8.28515625" style="25" customWidth="1"/>
    <col min="12298" max="12298" width="6" style="25" customWidth="1"/>
    <col min="12299" max="12299" width="10.42578125" style="25" customWidth="1"/>
    <col min="12300" max="12300" width="9.85546875" style="25" customWidth="1"/>
    <col min="12301" max="12543" width="9.140625" style="25"/>
    <col min="12544" max="12544" width="6.5703125" style="25" customWidth="1"/>
    <col min="12545" max="12545" width="11.140625" style="25" customWidth="1"/>
    <col min="12546" max="12546" width="11.85546875" style="25" customWidth="1"/>
    <col min="12547" max="12547" width="9.28515625" style="25" customWidth="1"/>
    <col min="12548" max="12548" width="10.28515625" style="25" customWidth="1"/>
    <col min="12549" max="12549" width="10.7109375" style="25" customWidth="1"/>
    <col min="12550" max="12550" width="11" style="25" customWidth="1"/>
    <col min="12551" max="12551" width="11.85546875" style="25" customWidth="1"/>
    <col min="12552" max="12552" width="7.7109375" style="25" customWidth="1"/>
    <col min="12553" max="12553" width="8.28515625" style="25" customWidth="1"/>
    <col min="12554" max="12554" width="6" style="25" customWidth="1"/>
    <col min="12555" max="12555" width="10.42578125" style="25" customWidth="1"/>
    <col min="12556" max="12556" width="9.85546875" style="25" customWidth="1"/>
    <col min="12557" max="12799" width="9.140625" style="25"/>
    <col min="12800" max="12800" width="6.5703125" style="25" customWidth="1"/>
    <col min="12801" max="12801" width="11.140625" style="25" customWidth="1"/>
    <col min="12802" max="12802" width="11.85546875" style="25" customWidth="1"/>
    <col min="12803" max="12803" width="9.28515625" style="25" customWidth="1"/>
    <col min="12804" max="12804" width="10.28515625" style="25" customWidth="1"/>
    <col min="12805" max="12805" width="10.7109375" style="25" customWidth="1"/>
    <col min="12806" max="12806" width="11" style="25" customWidth="1"/>
    <col min="12807" max="12807" width="11.85546875" style="25" customWidth="1"/>
    <col min="12808" max="12808" width="7.7109375" style="25" customWidth="1"/>
    <col min="12809" max="12809" width="8.28515625" style="25" customWidth="1"/>
    <col min="12810" max="12810" width="6" style="25" customWidth="1"/>
    <col min="12811" max="12811" width="10.42578125" style="25" customWidth="1"/>
    <col min="12812" max="12812" width="9.85546875" style="25" customWidth="1"/>
    <col min="12813" max="13055" width="9.140625" style="25"/>
    <col min="13056" max="13056" width="6.5703125" style="25" customWidth="1"/>
    <col min="13057" max="13057" width="11.140625" style="25" customWidth="1"/>
    <col min="13058" max="13058" width="11.85546875" style="25" customWidth="1"/>
    <col min="13059" max="13059" width="9.28515625" style="25" customWidth="1"/>
    <col min="13060" max="13060" width="10.28515625" style="25" customWidth="1"/>
    <col min="13061" max="13061" width="10.7109375" style="25" customWidth="1"/>
    <col min="13062" max="13062" width="11" style="25" customWidth="1"/>
    <col min="13063" max="13063" width="11.85546875" style="25" customWidth="1"/>
    <col min="13064" max="13064" width="7.7109375" style="25" customWidth="1"/>
    <col min="13065" max="13065" width="8.28515625" style="25" customWidth="1"/>
    <col min="13066" max="13066" width="6" style="25" customWidth="1"/>
    <col min="13067" max="13067" width="10.42578125" style="25" customWidth="1"/>
    <col min="13068" max="13068" width="9.85546875" style="25" customWidth="1"/>
    <col min="13069" max="13311" width="9.140625" style="25"/>
    <col min="13312" max="13312" width="6.5703125" style="25" customWidth="1"/>
    <col min="13313" max="13313" width="11.140625" style="25" customWidth="1"/>
    <col min="13314" max="13314" width="11.85546875" style="25" customWidth="1"/>
    <col min="13315" max="13315" width="9.28515625" style="25" customWidth="1"/>
    <col min="13316" max="13316" width="10.28515625" style="25" customWidth="1"/>
    <col min="13317" max="13317" width="10.7109375" style="25" customWidth="1"/>
    <col min="13318" max="13318" width="11" style="25" customWidth="1"/>
    <col min="13319" max="13319" width="11.85546875" style="25" customWidth="1"/>
    <col min="13320" max="13320" width="7.7109375" style="25" customWidth="1"/>
    <col min="13321" max="13321" width="8.28515625" style="25" customWidth="1"/>
    <col min="13322" max="13322" width="6" style="25" customWidth="1"/>
    <col min="13323" max="13323" width="10.42578125" style="25" customWidth="1"/>
    <col min="13324" max="13324" width="9.85546875" style="25" customWidth="1"/>
    <col min="13325" max="13567" width="9.140625" style="25"/>
    <col min="13568" max="13568" width="6.5703125" style="25" customWidth="1"/>
    <col min="13569" max="13569" width="11.140625" style="25" customWidth="1"/>
    <col min="13570" max="13570" width="11.85546875" style="25" customWidth="1"/>
    <col min="13571" max="13571" width="9.28515625" style="25" customWidth="1"/>
    <col min="13572" max="13572" width="10.28515625" style="25" customWidth="1"/>
    <col min="13573" max="13573" width="10.7109375" style="25" customWidth="1"/>
    <col min="13574" max="13574" width="11" style="25" customWidth="1"/>
    <col min="13575" max="13575" width="11.85546875" style="25" customWidth="1"/>
    <col min="13576" max="13576" width="7.7109375" style="25" customWidth="1"/>
    <col min="13577" max="13577" width="8.28515625" style="25" customWidth="1"/>
    <col min="13578" max="13578" width="6" style="25" customWidth="1"/>
    <col min="13579" max="13579" width="10.42578125" style="25" customWidth="1"/>
    <col min="13580" max="13580" width="9.85546875" style="25" customWidth="1"/>
    <col min="13581" max="13823" width="9.140625" style="25"/>
    <col min="13824" max="13824" width="6.5703125" style="25" customWidth="1"/>
    <col min="13825" max="13825" width="11.140625" style="25" customWidth="1"/>
    <col min="13826" max="13826" width="11.85546875" style="25" customWidth="1"/>
    <col min="13827" max="13827" width="9.28515625" style="25" customWidth="1"/>
    <col min="13828" max="13828" width="10.28515625" style="25" customWidth="1"/>
    <col min="13829" max="13829" width="10.7109375" style="25" customWidth="1"/>
    <col min="13830" max="13830" width="11" style="25" customWidth="1"/>
    <col min="13831" max="13831" width="11.85546875" style="25" customWidth="1"/>
    <col min="13832" max="13832" width="7.7109375" style="25" customWidth="1"/>
    <col min="13833" max="13833" width="8.28515625" style="25" customWidth="1"/>
    <col min="13834" max="13834" width="6" style="25" customWidth="1"/>
    <col min="13835" max="13835" width="10.42578125" style="25" customWidth="1"/>
    <col min="13836" max="13836" width="9.85546875" style="25" customWidth="1"/>
    <col min="13837" max="14079" width="9.140625" style="25"/>
    <col min="14080" max="14080" width="6.5703125" style="25" customWidth="1"/>
    <col min="14081" max="14081" width="11.140625" style="25" customWidth="1"/>
    <col min="14082" max="14082" width="11.85546875" style="25" customWidth="1"/>
    <col min="14083" max="14083" width="9.28515625" style="25" customWidth="1"/>
    <col min="14084" max="14084" width="10.28515625" style="25" customWidth="1"/>
    <col min="14085" max="14085" width="10.7109375" style="25" customWidth="1"/>
    <col min="14086" max="14086" width="11" style="25" customWidth="1"/>
    <col min="14087" max="14087" width="11.85546875" style="25" customWidth="1"/>
    <col min="14088" max="14088" width="7.7109375" style="25" customWidth="1"/>
    <col min="14089" max="14089" width="8.28515625" style="25" customWidth="1"/>
    <col min="14090" max="14090" width="6" style="25" customWidth="1"/>
    <col min="14091" max="14091" width="10.42578125" style="25" customWidth="1"/>
    <col min="14092" max="14092" width="9.85546875" style="25" customWidth="1"/>
    <col min="14093" max="14335" width="9.140625" style="25"/>
    <col min="14336" max="14336" width="6.5703125" style="25" customWidth="1"/>
    <col min="14337" max="14337" width="11.140625" style="25" customWidth="1"/>
    <col min="14338" max="14338" width="11.85546875" style="25" customWidth="1"/>
    <col min="14339" max="14339" width="9.28515625" style="25" customWidth="1"/>
    <col min="14340" max="14340" width="10.28515625" style="25" customWidth="1"/>
    <col min="14341" max="14341" width="10.7109375" style="25" customWidth="1"/>
    <col min="14342" max="14342" width="11" style="25" customWidth="1"/>
    <col min="14343" max="14343" width="11.85546875" style="25" customWidth="1"/>
    <col min="14344" max="14344" width="7.7109375" style="25" customWidth="1"/>
    <col min="14345" max="14345" width="8.28515625" style="25" customWidth="1"/>
    <col min="14346" max="14346" width="6" style="25" customWidth="1"/>
    <col min="14347" max="14347" width="10.42578125" style="25" customWidth="1"/>
    <col min="14348" max="14348" width="9.85546875" style="25" customWidth="1"/>
    <col min="14349" max="14591" width="9.140625" style="25"/>
    <col min="14592" max="14592" width="6.5703125" style="25" customWidth="1"/>
    <col min="14593" max="14593" width="11.140625" style="25" customWidth="1"/>
    <col min="14594" max="14594" width="11.85546875" style="25" customWidth="1"/>
    <col min="14595" max="14595" width="9.28515625" style="25" customWidth="1"/>
    <col min="14596" max="14596" width="10.28515625" style="25" customWidth="1"/>
    <col min="14597" max="14597" width="10.7109375" style="25" customWidth="1"/>
    <col min="14598" max="14598" width="11" style="25" customWidth="1"/>
    <col min="14599" max="14599" width="11.85546875" style="25" customWidth="1"/>
    <col min="14600" max="14600" width="7.7109375" style="25" customWidth="1"/>
    <col min="14601" max="14601" width="8.28515625" style="25" customWidth="1"/>
    <col min="14602" max="14602" width="6" style="25" customWidth="1"/>
    <col min="14603" max="14603" width="10.42578125" style="25" customWidth="1"/>
    <col min="14604" max="14604" width="9.85546875" style="25" customWidth="1"/>
    <col min="14605" max="14847" width="9.140625" style="25"/>
    <col min="14848" max="14848" width="6.5703125" style="25" customWidth="1"/>
    <col min="14849" max="14849" width="11.140625" style="25" customWidth="1"/>
    <col min="14850" max="14850" width="11.85546875" style="25" customWidth="1"/>
    <col min="14851" max="14851" width="9.28515625" style="25" customWidth="1"/>
    <col min="14852" max="14852" width="10.28515625" style="25" customWidth="1"/>
    <col min="14853" max="14853" width="10.7109375" style="25" customWidth="1"/>
    <col min="14854" max="14854" width="11" style="25" customWidth="1"/>
    <col min="14855" max="14855" width="11.85546875" style="25" customWidth="1"/>
    <col min="14856" max="14856" width="7.7109375" style="25" customWidth="1"/>
    <col min="14857" max="14857" width="8.28515625" style="25" customWidth="1"/>
    <col min="14858" max="14858" width="6" style="25" customWidth="1"/>
    <col min="14859" max="14859" width="10.42578125" style="25" customWidth="1"/>
    <col min="14860" max="14860" width="9.85546875" style="25" customWidth="1"/>
    <col min="14861" max="15103" width="9.140625" style="25"/>
    <col min="15104" max="15104" width="6.5703125" style="25" customWidth="1"/>
    <col min="15105" max="15105" width="11.140625" style="25" customWidth="1"/>
    <col min="15106" max="15106" width="11.85546875" style="25" customWidth="1"/>
    <col min="15107" max="15107" width="9.28515625" style="25" customWidth="1"/>
    <col min="15108" max="15108" width="10.28515625" style="25" customWidth="1"/>
    <col min="15109" max="15109" width="10.7109375" style="25" customWidth="1"/>
    <col min="15110" max="15110" width="11" style="25" customWidth="1"/>
    <col min="15111" max="15111" width="11.85546875" style="25" customWidth="1"/>
    <col min="15112" max="15112" width="7.7109375" style="25" customWidth="1"/>
    <col min="15113" max="15113" width="8.28515625" style="25" customWidth="1"/>
    <col min="15114" max="15114" width="6" style="25" customWidth="1"/>
    <col min="15115" max="15115" width="10.42578125" style="25" customWidth="1"/>
    <col min="15116" max="15116" width="9.85546875" style="25" customWidth="1"/>
    <col min="15117" max="15359" width="9.140625" style="25"/>
    <col min="15360" max="15360" width="6.5703125" style="25" customWidth="1"/>
    <col min="15361" max="15361" width="11.140625" style="25" customWidth="1"/>
    <col min="15362" max="15362" width="11.85546875" style="25" customWidth="1"/>
    <col min="15363" max="15363" width="9.28515625" style="25" customWidth="1"/>
    <col min="15364" max="15364" width="10.28515625" style="25" customWidth="1"/>
    <col min="15365" max="15365" width="10.7109375" style="25" customWidth="1"/>
    <col min="15366" max="15366" width="11" style="25" customWidth="1"/>
    <col min="15367" max="15367" width="11.85546875" style="25" customWidth="1"/>
    <col min="15368" max="15368" width="7.7109375" style="25" customWidth="1"/>
    <col min="15369" max="15369" width="8.28515625" style="25" customWidth="1"/>
    <col min="15370" max="15370" width="6" style="25" customWidth="1"/>
    <col min="15371" max="15371" width="10.42578125" style="25" customWidth="1"/>
    <col min="15372" max="15372" width="9.85546875" style="25" customWidth="1"/>
    <col min="15373" max="15615" width="9.140625" style="25"/>
    <col min="15616" max="15616" width="6.5703125" style="25" customWidth="1"/>
    <col min="15617" max="15617" width="11.140625" style="25" customWidth="1"/>
    <col min="15618" max="15618" width="11.85546875" style="25" customWidth="1"/>
    <col min="15619" max="15619" width="9.28515625" style="25" customWidth="1"/>
    <col min="15620" max="15620" width="10.28515625" style="25" customWidth="1"/>
    <col min="15621" max="15621" width="10.7109375" style="25" customWidth="1"/>
    <col min="15622" max="15622" width="11" style="25" customWidth="1"/>
    <col min="15623" max="15623" width="11.85546875" style="25" customWidth="1"/>
    <col min="15624" max="15624" width="7.7109375" style="25" customWidth="1"/>
    <col min="15625" max="15625" width="8.28515625" style="25" customWidth="1"/>
    <col min="15626" max="15626" width="6" style="25" customWidth="1"/>
    <col min="15627" max="15627" width="10.42578125" style="25" customWidth="1"/>
    <col min="15628" max="15628" width="9.85546875" style="25" customWidth="1"/>
    <col min="15629" max="15871" width="9.140625" style="25"/>
    <col min="15872" max="15872" width="6.5703125" style="25" customWidth="1"/>
    <col min="15873" max="15873" width="11.140625" style="25" customWidth="1"/>
    <col min="15874" max="15874" width="11.85546875" style="25" customWidth="1"/>
    <col min="15875" max="15875" width="9.28515625" style="25" customWidth="1"/>
    <col min="15876" max="15876" width="10.28515625" style="25" customWidth="1"/>
    <col min="15877" max="15877" width="10.7109375" style="25" customWidth="1"/>
    <col min="15878" max="15878" width="11" style="25" customWidth="1"/>
    <col min="15879" max="15879" width="11.85546875" style="25" customWidth="1"/>
    <col min="15880" max="15880" width="7.7109375" style="25" customWidth="1"/>
    <col min="15881" max="15881" width="8.28515625" style="25" customWidth="1"/>
    <col min="15882" max="15882" width="6" style="25" customWidth="1"/>
    <col min="15883" max="15883" width="10.42578125" style="25" customWidth="1"/>
    <col min="15884" max="15884" width="9.85546875" style="25" customWidth="1"/>
    <col min="15885" max="16127" width="9.140625" style="25"/>
    <col min="16128" max="16128" width="6.5703125" style="25" customWidth="1"/>
    <col min="16129" max="16129" width="11.140625" style="25" customWidth="1"/>
    <col min="16130" max="16130" width="11.85546875" style="25" customWidth="1"/>
    <col min="16131" max="16131" width="9.28515625" style="25" customWidth="1"/>
    <col min="16132" max="16132" width="10.28515625" style="25" customWidth="1"/>
    <col min="16133" max="16133" width="10.7109375" style="25" customWidth="1"/>
    <col min="16134" max="16134" width="11" style="25" customWidth="1"/>
    <col min="16135" max="16135" width="11.85546875" style="25" customWidth="1"/>
    <col min="16136" max="16136" width="7.7109375" style="25" customWidth="1"/>
    <col min="16137" max="16137" width="8.28515625" style="25" customWidth="1"/>
    <col min="16138" max="16138" width="6" style="25" customWidth="1"/>
    <col min="16139" max="16139" width="10.42578125" style="25" customWidth="1"/>
    <col min="16140" max="16140" width="9.85546875" style="25" customWidth="1"/>
    <col min="16141" max="16383" width="9.140625" style="25"/>
    <col min="16384" max="16384" width="9.140625" style="25" customWidth="1"/>
  </cols>
  <sheetData>
    <row r="1" spans="1:9" s="6" customFormat="1" ht="21">
      <c r="A1" s="5" t="s">
        <v>460</v>
      </c>
      <c r="G1" s="7"/>
      <c r="H1" s="8"/>
      <c r="I1" s="7"/>
    </row>
    <row r="2" spans="1:9" s="9" customFormat="1" ht="5.25" customHeight="1">
      <c r="B2" s="453"/>
      <c r="C2" s="453"/>
      <c r="D2" s="453"/>
      <c r="E2" s="453"/>
      <c r="F2" s="453"/>
      <c r="G2" s="453"/>
      <c r="H2" s="453"/>
      <c r="I2" s="453"/>
    </row>
    <row r="3" spans="1:9" s="6" customFormat="1">
      <c r="B3" s="455" t="s">
        <v>15</v>
      </c>
      <c r="C3" s="456"/>
      <c r="D3" s="456"/>
      <c r="E3" s="456"/>
      <c r="F3" s="213" t="s">
        <v>16</v>
      </c>
      <c r="G3" s="215"/>
      <c r="H3" s="7"/>
    </row>
    <row r="4" spans="1:9" s="12" customFormat="1" ht="41.25" customHeight="1">
      <c r="A4" s="10" t="s">
        <v>304</v>
      </c>
      <c r="B4" s="11" t="s">
        <v>18</v>
      </c>
      <c r="C4" s="11" t="s">
        <v>19</v>
      </c>
      <c r="D4" s="11" t="s">
        <v>20</v>
      </c>
      <c r="E4" s="11" t="s">
        <v>223</v>
      </c>
      <c r="F4" s="214" t="s">
        <v>21</v>
      </c>
    </row>
    <row r="5" spans="1:9" s="12" customFormat="1" ht="5.25" customHeight="1">
      <c r="A5" s="13"/>
      <c r="B5" s="14"/>
      <c r="C5" s="15"/>
      <c r="D5" s="15"/>
      <c r="E5" s="17"/>
      <c r="F5" s="16"/>
    </row>
    <row r="6" spans="1:9" s="21" customFormat="1">
      <c r="A6" s="18">
        <v>1960</v>
      </c>
      <c r="B6" s="19">
        <v>2.33</v>
      </c>
      <c r="C6" s="19">
        <v>2.25</v>
      </c>
      <c r="D6" s="19">
        <v>0.43</v>
      </c>
      <c r="E6" s="19">
        <v>1.05</v>
      </c>
      <c r="F6" s="20">
        <v>1.69</v>
      </c>
    </row>
    <row r="7" spans="1:9" s="21" customFormat="1">
      <c r="A7" s="18">
        <v>1961</v>
      </c>
      <c r="B7" s="19">
        <v>2.3199999999999998</v>
      </c>
      <c r="C7" s="19">
        <v>2.1800000000000002</v>
      </c>
      <c r="D7" s="19">
        <v>0.45</v>
      </c>
      <c r="E7" s="19">
        <v>1.06</v>
      </c>
      <c r="F7" s="20">
        <v>1.69</v>
      </c>
    </row>
    <row r="8" spans="1:9" s="21" customFormat="1">
      <c r="A8" s="18">
        <v>1962</v>
      </c>
      <c r="B8" s="19">
        <v>2.29</v>
      </c>
      <c r="C8" s="19">
        <v>2.13</v>
      </c>
      <c r="D8" s="19">
        <v>0.46</v>
      </c>
      <c r="E8" s="19">
        <v>1.07</v>
      </c>
      <c r="F8" s="20">
        <v>1.67</v>
      </c>
    </row>
    <row r="9" spans="1:9" s="21" customFormat="1">
      <c r="A9" s="18">
        <v>1963</v>
      </c>
      <c r="B9" s="19">
        <v>2.25</v>
      </c>
      <c r="C9" s="19">
        <v>2.06</v>
      </c>
      <c r="D9" s="19">
        <v>0.45</v>
      </c>
      <c r="E9" s="19">
        <v>1.07</v>
      </c>
      <c r="F9" s="20">
        <v>1.64</v>
      </c>
    </row>
    <row r="10" spans="1:9" s="21" customFormat="1">
      <c r="A10" s="18">
        <v>1964</v>
      </c>
      <c r="B10" s="19">
        <v>2.2000000000000002</v>
      </c>
      <c r="C10" s="19">
        <v>2.02</v>
      </c>
      <c r="D10" s="19">
        <v>0.45</v>
      </c>
      <c r="E10" s="19">
        <v>1.03</v>
      </c>
      <c r="F10" s="20">
        <v>1.63</v>
      </c>
    </row>
    <row r="11" spans="1:9" s="21" customFormat="1">
      <c r="A11" s="18">
        <v>1965</v>
      </c>
      <c r="B11" s="19">
        <v>2.12</v>
      </c>
      <c r="C11" s="19">
        <v>1.93</v>
      </c>
      <c r="D11" s="19">
        <v>0.44</v>
      </c>
      <c r="E11" s="19">
        <v>0.98</v>
      </c>
      <c r="F11" s="20">
        <v>1.59</v>
      </c>
    </row>
    <row r="12" spans="1:9" s="21" customFormat="1">
      <c r="A12" s="18">
        <v>1966</v>
      </c>
      <c r="B12" s="19">
        <v>2.09</v>
      </c>
      <c r="C12" s="19">
        <v>1.92</v>
      </c>
      <c r="D12" s="19">
        <v>0.43</v>
      </c>
      <c r="E12" s="19">
        <v>0.92</v>
      </c>
      <c r="F12" s="20">
        <v>1.56</v>
      </c>
    </row>
    <row r="13" spans="1:9" s="21" customFormat="1">
      <c r="A13" s="18">
        <v>1967</v>
      </c>
      <c r="B13" s="19">
        <v>2.04</v>
      </c>
      <c r="C13" s="19">
        <v>1.89</v>
      </c>
      <c r="D13" s="19">
        <v>0.42</v>
      </c>
      <c r="E13" s="19">
        <v>0.95</v>
      </c>
      <c r="F13" s="20">
        <v>1.55</v>
      </c>
    </row>
    <row r="14" spans="1:9" s="21" customFormat="1">
      <c r="A14" s="18">
        <v>1968</v>
      </c>
      <c r="B14" s="19">
        <v>1.99</v>
      </c>
      <c r="C14" s="19">
        <v>1.83</v>
      </c>
      <c r="D14" s="19">
        <v>0.4</v>
      </c>
      <c r="E14" s="19">
        <v>0.9</v>
      </c>
      <c r="F14" s="20">
        <v>1.54</v>
      </c>
    </row>
    <row r="15" spans="1:9" s="21" customFormat="1">
      <c r="A15" s="18">
        <v>1969</v>
      </c>
      <c r="B15" s="19">
        <v>2.1</v>
      </c>
      <c r="C15" s="19">
        <v>1.93</v>
      </c>
      <c r="D15" s="21">
        <v>0.41</v>
      </c>
      <c r="E15" s="19">
        <v>0.88</v>
      </c>
      <c r="F15" s="20">
        <v>1.54</v>
      </c>
    </row>
    <row r="16" spans="1:9" s="21" customFormat="1">
      <c r="A16" s="18">
        <v>1970</v>
      </c>
      <c r="B16" s="19">
        <v>2.13</v>
      </c>
      <c r="C16" s="19">
        <v>1.94</v>
      </c>
      <c r="D16" s="19">
        <v>0.42</v>
      </c>
      <c r="E16" s="19">
        <v>0.94</v>
      </c>
      <c r="F16" s="20">
        <v>1.59</v>
      </c>
    </row>
    <row r="17" spans="1:6" s="21" customFormat="1">
      <c r="A17" s="18">
        <v>1971</v>
      </c>
      <c r="B17" s="19">
        <v>2.12</v>
      </c>
      <c r="C17" s="19">
        <v>1.94</v>
      </c>
      <c r="D17" s="19">
        <v>0.43</v>
      </c>
      <c r="E17" s="19">
        <v>0.95</v>
      </c>
      <c r="F17" s="20">
        <v>1.68</v>
      </c>
    </row>
    <row r="18" spans="1:6" s="21" customFormat="1">
      <c r="A18" s="18">
        <v>1972</v>
      </c>
      <c r="B18" s="19">
        <v>2.16</v>
      </c>
      <c r="C18" s="19">
        <v>1.98</v>
      </c>
      <c r="D18" s="19">
        <v>0.44</v>
      </c>
      <c r="E18" s="19">
        <v>1</v>
      </c>
      <c r="F18" s="20">
        <v>1.77</v>
      </c>
    </row>
    <row r="19" spans="1:6" s="21" customFormat="1">
      <c r="A19" s="18">
        <v>1973</v>
      </c>
      <c r="B19" s="19">
        <v>2.21</v>
      </c>
      <c r="C19" s="19">
        <v>2.04</v>
      </c>
      <c r="D19" s="19">
        <v>0.53</v>
      </c>
      <c r="E19" s="19">
        <v>1.1599999999999999</v>
      </c>
      <c r="F19" s="20">
        <v>1.86</v>
      </c>
    </row>
    <row r="20" spans="1:6" s="21" customFormat="1">
      <c r="A20" s="18">
        <v>1974</v>
      </c>
      <c r="B20" s="19">
        <v>2.23</v>
      </c>
      <c r="C20" s="19">
        <v>2.0499999999999998</v>
      </c>
      <c r="D20" s="19">
        <v>0.5</v>
      </c>
      <c r="E20" s="19">
        <v>1.1000000000000001</v>
      </c>
      <c r="F20" s="20">
        <v>2.2999999999999998</v>
      </c>
    </row>
    <row r="21" spans="1:6" s="21" customFormat="1">
      <c r="A21" s="18">
        <v>1975</v>
      </c>
      <c r="B21" s="19">
        <v>2.19</v>
      </c>
      <c r="C21" s="19">
        <v>2.08</v>
      </c>
      <c r="D21" s="19">
        <v>0.62</v>
      </c>
      <c r="E21" s="19">
        <v>1.25</v>
      </c>
      <c r="F21" s="20">
        <v>2.7</v>
      </c>
    </row>
    <row r="22" spans="1:6" s="21" customFormat="1">
      <c r="A22" s="18">
        <v>1976</v>
      </c>
      <c r="B22" s="19">
        <v>2.23</v>
      </c>
      <c r="C22" s="19">
        <v>2.06</v>
      </c>
      <c r="D22" s="19">
        <v>0.6</v>
      </c>
      <c r="E22" s="19">
        <v>1.24</v>
      </c>
      <c r="F22" s="20">
        <v>2.89</v>
      </c>
    </row>
    <row r="23" spans="1:6" s="21" customFormat="1">
      <c r="A23" s="18">
        <v>1977</v>
      </c>
      <c r="B23" s="19">
        <v>2.38</v>
      </c>
      <c r="C23" s="19">
        <v>1.9</v>
      </c>
      <c r="D23" s="19">
        <v>0.67</v>
      </c>
      <c r="E23" s="19">
        <v>1.38</v>
      </c>
      <c r="F23" s="20">
        <v>3.21</v>
      </c>
    </row>
    <row r="24" spans="1:6" s="21" customFormat="1">
      <c r="A24" s="18">
        <v>1978</v>
      </c>
      <c r="B24" s="19">
        <v>2.62</v>
      </c>
      <c r="C24" s="19">
        <v>2.5</v>
      </c>
      <c r="D24" s="19">
        <v>0.72</v>
      </c>
      <c r="E24" s="19">
        <v>1.53</v>
      </c>
      <c r="F24" s="20">
        <v>3.46</v>
      </c>
    </row>
    <row r="25" spans="1:6" s="21" customFormat="1">
      <c r="A25" s="18">
        <v>1979</v>
      </c>
      <c r="B25" s="19">
        <v>2.67</v>
      </c>
      <c r="C25" s="19">
        <v>2.52</v>
      </c>
      <c r="D25" s="19">
        <v>0.8</v>
      </c>
      <c r="E25" s="19">
        <v>1.62</v>
      </c>
      <c r="F25" s="20">
        <v>3.82</v>
      </c>
    </row>
    <row r="26" spans="1:6" s="21" customFormat="1">
      <c r="A26" s="18">
        <v>1980</v>
      </c>
      <c r="B26" s="19">
        <v>2.95</v>
      </c>
      <c r="C26" s="19">
        <v>2.78</v>
      </c>
      <c r="D26" s="19">
        <v>0.98</v>
      </c>
      <c r="E26" s="19">
        <v>1.87</v>
      </c>
      <c r="F26" s="20">
        <v>4.49</v>
      </c>
    </row>
    <row r="27" spans="1:6" s="21" customFormat="1">
      <c r="A27" s="18">
        <v>1981</v>
      </c>
      <c r="B27" s="19">
        <v>3.38</v>
      </c>
      <c r="C27" s="19">
        <v>3.19</v>
      </c>
      <c r="D27" s="19">
        <v>1.3</v>
      </c>
      <c r="E27" s="19">
        <v>2.2400000000000002</v>
      </c>
      <c r="F27" s="20">
        <v>5.16</v>
      </c>
    </row>
    <row r="28" spans="1:6" s="21" customFormat="1">
      <c r="A28" s="18">
        <v>1982</v>
      </c>
      <c r="B28" s="19">
        <v>3.58</v>
      </c>
      <c r="C28" s="19">
        <v>3.3</v>
      </c>
      <c r="D28" s="19">
        <v>2.09</v>
      </c>
      <c r="E28" s="19">
        <v>2.81</v>
      </c>
      <c r="F28" s="20">
        <v>5.79</v>
      </c>
    </row>
    <row r="29" spans="1:6" s="21" customFormat="1">
      <c r="A29" s="18">
        <v>1983</v>
      </c>
      <c r="B29" s="19">
        <v>4.1900000000000004</v>
      </c>
      <c r="C29" s="19">
        <v>3.88</v>
      </c>
      <c r="D29" s="19">
        <v>2.37</v>
      </c>
      <c r="E29" s="19">
        <v>3.31</v>
      </c>
      <c r="F29" s="20">
        <v>6</v>
      </c>
    </row>
    <row r="30" spans="1:6" s="21" customFormat="1">
      <c r="A30" s="18">
        <v>1984</v>
      </c>
      <c r="B30" s="19">
        <v>4.3</v>
      </c>
      <c r="C30" s="19">
        <v>3.88</v>
      </c>
      <c r="D30" s="19">
        <v>2.57</v>
      </c>
      <c r="E30" s="19">
        <v>3.38</v>
      </c>
      <c r="F30" s="20">
        <v>6.27</v>
      </c>
    </row>
    <row r="31" spans="1:6" s="21" customFormat="1">
      <c r="A31" s="18">
        <v>1985</v>
      </c>
      <c r="B31" s="19">
        <v>4.7</v>
      </c>
      <c r="C31" s="19">
        <v>4.2</v>
      </c>
      <c r="D31" s="19">
        <v>2.5499999999999998</v>
      </c>
      <c r="E31" s="19">
        <v>3.56</v>
      </c>
      <c r="F31" s="20">
        <v>6.47</v>
      </c>
    </row>
    <row r="32" spans="1:6" s="21" customFormat="1">
      <c r="A32" s="18">
        <v>1986</v>
      </c>
      <c r="B32" s="19">
        <v>5.0199999999999996</v>
      </c>
      <c r="C32" s="19">
        <v>4.54</v>
      </c>
      <c r="D32" s="19">
        <v>2.6</v>
      </c>
      <c r="E32" s="19">
        <v>3.71</v>
      </c>
      <c r="F32" s="20">
        <v>6.47</v>
      </c>
    </row>
    <row r="33" spans="1:24" s="21" customFormat="1" ht="12.75" customHeight="1">
      <c r="A33" s="18">
        <v>1987</v>
      </c>
      <c r="B33" s="19">
        <v>5.23</v>
      </c>
      <c r="C33" s="19">
        <v>4.68</v>
      </c>
      <c r="D33" s="19">
        <v>2.72</v>
      </c>
      <c r="E33" s="19">
        <v>3.83</v>
      </c>
      <c r="F33" s="20">
        <v>6.39</v>
      </c>
    </row>
    <row r="34" spans="1:24" s="21" customFormat="1" ht="15" hidden="1" customHeight="1">
      <c r="A34" s="18">
        <v>1988</v>
      </c>
      <c r="B34" s="19">
        <v>5.41</v>
      </c>
      <c r="C34" s="19">
        <v>4.79</v>
      </c>
      <c r="D34" s="19">
        <v>3.16</v>
      </c>
      <c r="E34" s="19">
        <v>4.1399999999999997</v>
      </c>
      <c r="F34" s="20">
        <v>6.36</v>
      </c>
    </row>
    <row r="35" spans="1:24" s="21" customFormat="1" ht="12.75" customHeight="1">
      <c r="A35" s="18">
        <v>1989</v>
      </c>
      <c r="B35" s="19">
        <v>5.38</v>
      </c>
      <c r="C35" s="19">
        <v>4.68</v>
      </c>
      <c r="D35" s="19">
        <v>3.09</v>
      </c>
      <c r="E35" s="19">
        <v>4.09</v>
      </c>
      <c r="F35" s="20">
        <v>6.47</v>
      </c>
    </row>
    <row r="36" spans="1:24" s="21" customFormat="1">
      <c r="A36" s="18">
        <v>1990</v>
      </c>
      <c r="B36" s="19">
        <v>5.45</v>
      </c>
      <c r="C36" s="19">
        <v>4.68</v>
      </c>
      <c r="D36" s="19">
        <v>2.87</v>
      </c>
      <c r="E36" s="19">
        <v>3.96</v>
      </c>
      <c r="F36" s="20">
        <v>6.5710303831657866</v>
      </c>
      <c r="G36" s="22"/>
      <c r="H36" s="22"/>
      <c r="I36" s="22"/>
      <c r="J36" s="22"/>
      <c r="K36" s="22"/>
      <c r="L36" s="22"/>
      <c r="M36" s="22"/>
      <c r="N36" s="22"/>
      <c r="O36" s="22"/>
      <c r="P36" s="22"/>
      <c r="Q36" s="22"/>
      <c r="R36" s="22"/>
      <c r="S36" s="22"/>
      <c r="T36" s="22"/>
      <c r="U36" s="22"/>
      <c r="V36" s="22"/>
      <c r="W36" s="22"/>
      <c r="X36" s="22"/>
    </row>
    <row r="37" spans="1:24" s="21" customFormat="1">
      <c r="A37" s="18">
        <v>1991</v>
      </c>
      <c r="B37" s="19">
        <v>5.76</v>
      </c>
      <c r="C37" s="19">
        <v>5</v>
      </c>
      <c r="D37" s="19">
        <v>2.92</v>
      </c>
      <c r="E37" s="19">
        <v>4.1399999999999997</v>
      </c>
      <c r="F37" s="20">
        <v>6.747230239300424</v>
      </c>
      <c r="G37" s="22"/>
      <c r="H37" s="22"/>
      <c r="I37" s="22"/>
      <c r="J37" s="22"/>
      <c r="K37" s="22"/>
      <c r="L37" s="22"/>
      <c r="M37" s="22"/>
      <c r="N37" s="22"/>
      <c r="O37" s="22"/>
      <c r="P37" s="22"/>
      <c r="Q37" s="22"/>
      <c r="R37" s="22"/>
      <c r="S37" s="22"/>
      <c r="T37" s="22"/>
      <c r="U37" s="22"/>
      <c r="V37" s="22"/>
      <c r="W37" s="22"/>
    </row>
    <row r="38" spans="1:24" s="21" customFormat="1">
      <c r="A38" s="18">
        <v>1992</v>
      </c>
      <c r="B38" s="19">
        <v>5.84</v>
      </c>
      <c r="C38" s="19">
        <v>5.17</v>
      </c>
      <c r="D38" s="19">
        <v>2.89</v>
      </c>
      <c r="E38" s="19">
        <v>4.1900000000000004</v>
      </c>
      <c r="F38" s="20">
        <v>6.8206799561395979</v>
      </c>
      <c r="G38" s="22"/>
      <c r="H38" s="22"/>
      <c r="I38" s="22"/>
      <c r="J38" s="22"/>
      <c r="K38" s="22"/>
      <c r="L38" s="22"/>
      <c r="M38" s="22"/>
      <c r="N38" s="22"/>
      <c r="O38" s="22"/>
      <c r="P38" s="22"/>
      <c r="Q38" s="22"/>
      <c r="R38" s="22"/>
      <c r="S38" s="22"/>
      <c r="T38" s="22"/>
      <c r="U38" s="22"/>
      <c r="V38" s="22"/>
      <c r="W38" s="22"/>
    </row>
    <row r="39" spans="1:24" s="21" customFormat="1">
      <c r="A39" s="18">
        <v>1993</v>
      </c>
      <c r="B39" s="19">
        <v>5.77</v>
      </c>
      <c r="C39" s="19">
        <v>5.0999999999999996</v>
      </c>
      <c r="D39" s="19">
        <v>3.1</v>
      </c>
      <c r="E39" s="19">
        <v>4.3600000000000003</v>
      </c>
      <c r="F39" s="20">
        <v>6.927233865922183</v>
      </c>
      <c r="G39" s="22"/>
      <c r="H39" s="22"/>
      <c r="I39" s="22"/>
      <c r="J39" s="22"/>
      <c r="K39" s="22"/>
      <c r="L39" s="22"/>
      <c r="M39" s="22"/>
      <c r="N39" s="22"/>
      <c r="O39" s="22"/>
      <c r="P39" s="22"/>
      <c r="Q39" s="22"/>
      <c r="R39" s="22"/>
      <c r="S39" s="22"/>
      <c r="T39" s="22"/>
      <c r="U39" s="22"/>
      <c r="V39" s="22"/>
      <c r="W39" s="22"/>
    </row>
    <row r="40" spans="1:24" s="21" customFormat="1">
      <c r="A40" s="18">
        <v>1994</v>
      </c>
      <c r="B40" s="19">
        <v>5.96</v>
      </c>
      <c r="C40" s="19">
        <v>5.17</v>
      </c>
      <c r="D40" s="19">
        <v>3.3</v>
      </c>
      <c r="E40" s="19">
        <v>4.51</v>
      </c>
      <c r="F40" s="20">
        <v>6.9075356428545716</v>
      </c>
      <c r="G40" s="22"/>
      <c r="H40" s="22"/>
      <c r="I40" s="22"/>
      <c r="J40" s="22"/>
      <c r="K40" s="22"/>
      <c r="L40" s="22"/>
      <c r="M40" s="22"/>
      <c r="N40" s="22"/>
      <c r="O40" s="22"/>
      <c r="P40" s="22"/>
      <c r="Q40" s="22"/>
      <c r="R40" s="22"/>
      <c r="S40" s="22"/>
      <c r="T40" s="22"/>
      <c r="U40" s="22"/>
      <c r="V40" s="22"/>
      <c r="W40" s="22"/>
    </row>
    <row r="41" spans="1:24" s="21" customFormat="1">
      <c r="A41" s="18">
        <v>1995</v>
      </c>
      <c r="B41" s="19">
        <v>6.09</v>
      </c>
      <c r="C41" s="19">
        <v>5.31</v>
      </c>
      <c r="D41" s="19">
        <v>3.44</v>
      </c>
      <c r="E41" s="19">
        <v>4.6500000000000004</v>
      </c>
      <c r="F41" s="20">
        <v>6.8933674521149717</v>
      </c>
      <c r="G41" s="22"/>
      <c r="H41" s="22"/>
      <c r="I41" s="22"/>
      <c r="J41" s="22"/>
      <c r="K41" s="22"/>
      <c r="L41" s="22"/>
      <c r="M41" s="22"/>
      <c r="N41" s="22"/>
      <c r="O41" s="22"/>
      <c r="P41" s="22"/>
      <c r="Q41" s="22"/>
      <c r="R41" s="22"/>
      <c r="S41" s="22"/>
      <c r="T41" s="22"/>
      <c r="U41" s="22"/>
      <c r="V41" s="22"/>
      <c r="W41" s="22"/>
    </row>
    <row r="42" spans="1:24" s="21" customFormat="1">
      <c r="A42" s="18">
        <v>1996</v>
      </c>
      <c r="B42" s="19">
        <v>6.22</v>
      </c>
      <c r="C42" s="19">
        <v>5.51</v>
      </c>
      <c r="D42" s="19">
        <v>3.3</v>
      </c>
      <c r="E42" s="19">
        <v>4.72</v>
      </c>
      <c r="F42" s="20">
        <v>6.8558489157692781</v>
      </c>
      <c r="G42" s="22"/>
      <c r="H42" s="22"/>
      <c r="I42" s="22"/>
      <c r="J42" s="22"/>
      <c r="K42" s="22"/>
      <c r="L42" s="22"/>
      <c r="M42" s="22"/>
      <c r="N42" s="22"/>
      <c r="O42" s="22"/>
      <c r="P42" s="22"/>
      <c r="Q42" s="22"/>
      <c r="R42" s="22"/>
      <c r="S42" s="22"/>
      <c r="T42" s="22"/>
      <c r="U42" s="22"/>
      <c r="V42" s="22"/>
      <c r="W42" s="22"/>
    </row>
    <row r="43" spans="1:24" s="21" customFormat="1">
      <c r="A43" s="18">
        <v>1997</v>
      </c>
      <c r="B43" s="19">
        <v>6.4</v>
      </c>
      <c r="C43" s="19">
        <v>5.8</v>
      </c>
      <c r="D43" s="19">
        <v>3.66</v>
      </c>
      <c r="E43" s="19">
        <v>5.2</v>
      </c>
      <c r="F43" s="20">
        <v>6.8455497841161472</v>
      </c>
      <c r="G43" s="22"/>
      <c r="H43" s="22"/>
      <c r="I43" s="22"/>
      <c r="J43" s="22"/>
      <c r="K43" s="22"/>
      <c r="L43" s="22"/>
      <c r="M43" s="22"/>
      <c r="N43" s="22"/>
      <c r="O43" s="22"/>
      <c r="P43" s="22"/>
      <c r="Q43" s="22"/>
      <c r="R43" s="22"/>
      <c r="S43" s="22"/>
      <c r="T43" s="22"/>
      <c r="U43" s="22"/>
      <c r="V43" s="22"/>
      <c r="W43" s="22"/>
    </row>
    <row r="44" spans="1:24" s="21" customFormat="1">
      <c r="A44" s="23">
        <v>1998</v>
      </c>
      <c r="B44" s="19">
        <v>6.5</v>
      </c>
      <c r="C44" s="19">
        <v>5.87</v>
      </c>
      <c r="D44" s="19">
        <v>3.19</v>
      </c>
      <c r="E44" s="19">
        <v>4.8</v>
      </c>
      <c r="F44" s="20">
        <v>6.7350678277677112</v>
      </c>
      <c r="G44" s="22"/>
      <c r="H44" s="22"/>
      <c r="I44" s="22"/>
      <c r="J44" s="22"/>
      <c r="K44" s="22"/>
      <c r="L44" s="22"/>
      <c r="M44" s="22"/>
      <c r="N44" s="22"/>
      <c r="O44" s="22"/>
      <c r="P44" s="22"/>
      <c r="Q44" s="22"/>
      <c r="R44" s="22"/>
      <c r="S44" s="22"/>
      <c r="T44" s="22"/>
      <c r="U44" s="22"/>
      <c r="V44" s="22"/>
      <c r="W44" s="22"/>
    </row>
    <row r="45" spans="1:24" s="21" customFormat="1">
      <c r="A45" s="23">
        <v>1999</v>
      </c>
      <c r="B45" s="19">
        <v>6.78</v>
      </c>
      <c r="C45" s="19">
        <v>6.35</v>
      </c>
      <c r="D45" s="19">
        <v>2.74</v>
      </c>
      <c r="E45" s="19">
        <v>4.7699999999999996</v>
      </c>
      <c r="F45" s="20">
        <v>6.6392000418305424</v>
      </c>
      <c r="G45" s="22"/>
      <c r="H45" s="22"/>
      <c r="I45" s="22"/>
      <c r="J45" s="22"/>
      <c r="K45" s="22"/>
      <c r="L45" s="22"/>
      <c r="M45" s="22"/>
      <c r="N45" s="22"/>
      <c r="O45" s="22"/>
      <c r="P45" s="22"/>
      <c r="Q45" s="22"/>
      <c r="R45" s="22"/>
      <c r="S45" s="22"/>
      <c r="T45" s="22"/>
      <c r="U45" s="22"/>
      <c r="V45" s="22"/>
      <c r="W45" s="22"/>
    </row>
    <row r="46" spans="1:24" s="21" customFormat="1">
      <c r="A46" s="23">
        <v>2000</v>
      </c>
      <c r="B46" s="19">
        <v>6.49</v>
      </c>
      <c r="C46" s="19">
        <v>5.6</v>
      </c>
      <c r="D46" s="19">
        <v>3.97</v>
      </c>
      <c r="E46" s="19">
        <v>5</v>
      </c>
      <c r="F46" s="24">
        <v>6.81</v>
      </c>
      <c r="G46" s="22"/>
      <c r="H46" s="22"/>
      <c r="I46" s="22"/>
      <c r="J46" s="22"/>
      <c r="K46" s="22"/>
      <c r="L46" s="22"/>
      <c r="M46" s="22"/>
      <c r="N46" s="22"/>
      <c r="O46" s="22"/>
      <c r="P46" s="22"/>
      <c r="Q46" s="22"/>
      <c r="R46" s="22"/>
      <c r="S46" s="22"/>
      <c r="T46" s="22"/>
      <c r="U46" s="22"/>
      <c r="V46" s="22"/>
      <c r="W46" s="22"/>
    </row>
    <row r="47" spans="1:24" s="21" customFormat="1">
      <c r="A47" s="23">
        <v>2001</v>
      </c>
      <c r="B47" s="19">
        <v>6.88</v>
      </c>
      <c r="C47" s="19">
        <v>5.91</v>
      </c>
      <c r="D47" s="19">
        <v>6.59</v>
      </c>
      <c r="E47" s="19">
        <v>6.48</v>
      </c>
      <c r="F47" s="24">
        <v>7.29</v>
      </c>
      <c r="G47" s="22"/>
      <c r="H47" s="22"/>
      <c r="I47" s="22"/>
      <c r="J47" s="22"/>
      <c r="K47" s="22"/>
      <c r="L47" s="22"/>
      <c r="M47" s="22"/>
      <c r="N47" s="22"/>
      <c r="O47" s="22"/>
      <c r="P47" s="22"/>
      <c r="Q47" s="22"/>
      <c r="R47" s="22"/>
      <c r="S47" s="22"/>
      <c r="T47" s="22"/>
      <c r="U47" s="22"/>
      <c r="V47" s="22"/>
      <c r="W47" s="22"/>
    </row>
    <row r="48" spans="1:24" s="21" customFormat="1">
      <c r="A48" s="23">
        <v>2002</v>
      </c>
      <c r="B48" s="19">
        <v>7.23</v>
      </c>
      <c r="C48" s="19">
        <v>6.28</v>
      </c>
      <c r="D48" s="19">
        <v>3.71</v>
      </c>
      <c r="E48" s="19">
        <v>5.7</v>
      </c>
      <c r="F48" s="24">
        <v>7.2</v>
      </c>
      <c r="G48" s="22"/>
      <c r="H48" s="22"/>
      <c r="I48" s="22"/>
      <c r="J48" s="22"/>
      <c r="K48" s="22"/>
      <c r="L48" s="22"/>
      <c r="M48" s="22"/>
      <c r="N48" s="22"/>
      <c r="O48" s="22"/>
      <c r="P48" s="22"/>
      <c r="Q48" s="22"/>
      <c r="R48" s="22"/>
      <c r="S48" s="22"/>
      <c r="T48" s="22"/>
      <c r="U48" s="22"/>
      <c r="V48" s="22"/>
      <c r="W48" s="22"/>
    </row>
    <row r="49" spans="1:26" s="21" customFormat="1">
      <c r="A49" s="23">
        <v>2003</v>
      </c>
      <c r="B49" s="19">
        <v>7.56</v>
      </c>
      <c r="C49" s="19">
        <v>6.85</v>
      </c>
      <c r="D49" s="19">
        <v>4.03</v>
      </c>
      <c r="E49" s="19">
        <v>6.14</v>
      </c>
      <c r="F49" s="24">
        <v>7.44</v>
      </c>
      <c r="G49" s="22"/>
      <c r="H49" s="22"/>
      <c r="I49" s="22"/>
      <c r="J49" s="22"/>
      <c r="K49" s="22"/>
      <c r="L49" s="22"/>
      <c r="M49" s="22"/>
      <c r="N49" s="22"/>
      <c r="O49" s="22"/>
      <c r="P49" s="22"/>
      <c r="Q49" s="22"/>
      <c r="R49" s="22"/>
      <c r="S49" s="22"/>
      <c r="T49" s="22"/>
      <c r="U49" s="22"/>
      <c r="V49" s="22"/>
      <c r="W49" s="22"/>
    </row>
    <row r="50" spans="1:26" s="21" customFormat="1">
      <c r="A50" s="23">
        <v>2004</v>
      </c>
      <c r="B50" s="19">
        <v>7.86</v>
      </c>
      <c r="C50" s="19">
        <v>7.42</v>
      </c>
      <c r="D50" s="19">
        <v>4.1500000000000004</v>
      </c>
      <c r="E50" s="19">
        <v>6.4</v>
      </c>
      <c r="F50" s="24">
        <v>7.61</v>
      </c>
      <c r="G50" s="22"/>
      <c r="H50" s="22"/>
      <c r="I50" s="22"/>
      <c r="J50" s="22"/>
      <c r="K50" s="22"/>
      <c r="L50" s="22"/>
      <c r="M50" s="22"/>
      <c r="N50" s="22"/>
      <c r="O50" s="22"/>
      <c r="P50" s="22"/>
      <c r="Q50" s="22"/>
      <c r="R50" s="22"/>
      <c r="S50" s="22"/>
      <c r="T50" s="22"/>
      <c r="U50" s="22"/>
      <c r="V50" s="22"/>
      <c r="W50" s="22"/>
    </row>
    <row r="51" spans="1:26" s="21" customFormat="1">
      <c r="A51" s="23">
        <v>2005</v>
      </c>
      <c r="B51" s="19">
        <v>8.1</v>
      </c>
      <c r="C51" s="19">
        <v>7.43</v>
      </c>
      <c r="D51" s="19">
        <v>4.83</v>
      </c>
      <c r="E51" s="19">
        <v>6.72</v>
      </c>
      <c r="F51" s="24">
        <v>8.14</v>
      </c>
      <c r="G51" s="22"/>
      <c r="H51" s="22"/>
      <c r="I51" s="22"/>
      <c r="J51" s="22"/>
      <c r="K51" s="22"/>
      <c r="L51" s="22"/>
      <c r="M51" s="22"/>
      <c r="N51" s="22"/>
      <c r="O51" s="22"/>
      <c r="P51" s="22"/>
      <c r="Q51" s="22"/>
      <c r="R51" s="22"/>
      <c r="S51" s="22"/>
      <c r="T51" s="22"/>
      <c r="U51" s="22"/>
      <c r="V51" s="22"/>
      <c r="W51" s="22"/>
    </row>
    <row r="52" spans="1:26" s="21" customFormat="1">
      <c r="A52" s="23">
        <v>2006</v>
      </c>
      <c r="B52" s="19">
        <v>8.2799999999999994</v>
      </c>
      <c r="C52" s="19">
        <v>7.44</v>
      </c>
      <c r="D52" s="19">
        <v>5.12</v>
      </c>
      <c r="E52" s="19">
        <v>6.91</v>
      </c>
      <c r="F52" s="24">
        <v>8.9</v>
      </c>
      <c r="G52" s="22"/>
      <c r="H52" s="22"/>
      <c r="I52" s="22"/>
      <c r="J52" s="22"/>
      <c r="K52" s="22"/>
      <c r="L52" s="22"/>
      <c r="M52" s="22"/>
      <c r="N52" s="22"/>
      <c r="O52" s="22"/>
      <c r="P52" s="22"/>
      <c r="Q52" s="22"/>
      <c r="R52" s="22"/>
      <c r="S52" s="22"/>
      <c r="T52" s="22"/>
      <c r="U52" s="22"/>
      <c r="V52" s="22"/>
      <c r="W52" s="22"/>
    </row>
    <row r="53" spans="1:26" s="21" customFormat="1">
      <c r="A53" s="23">
        <v>2007</v>
      </c>
      <c r="B53" s="19">
        <v>8.77</v>
      </c>
      <c r="C53" s="19">
        <v>8.1</v>
      </c>
      <c r="D53" s="19">
        <v>5.16</v>
      </c>
      <c r="E53" s="19">
        <v>7.13</v>
      </c>
      <c r="F53" s="24">
        <v>9.1300000000000008</v>
      </c>
      <c r="G53" s="22"/>
      <c r="H53" s="22"/>
      <c r="I53" s="22"/>
      <c r="J53" s="22"/>
      <c r="K53" s="22"/>
      <c r="L53" s="22"/>
      <c r="M53" s="22"/>
      <c r="N53" s="22"/>
      <c r="O53" s="22"/>
      <c r="P53" s="22"/>
      <c r="Q53" s="22"/>
      <c r="R53" s="22"/>
      <c r="S53" s="22"/>
      <c r="T53" s="22"/>
      <c r="U53" s="22"/>
      <c r="V53" s="22"/>
      <c r="W53" s="22"/>
    </row>
    <row r="54" spans="1:26" s="21" customFormat="1">
      <c r="A54" s="23">
        <v>2008</v>
      </c>
      <c r="B54" s="19">
        <v>9.1300000000000008</v>
      </c>
      <c r="C54" s="19">
        <v>8.5399999999999991</v>
      </c>
      <c r="D54" s="19">
        <v>5.9</v>
      </c>
      <c r="E54" s="19">
        <v>7.72</v>
      </c>
      <c r="F54" s="24">
        <v>9.74</v>
      </c>
      <c r="G54" s="22"/>
      <c r="H54" s="22"/>
      <c r="I54" s="22"/>
      <c r="J54" s="22"/>
      <c r="K54" s="22"/>
      <c r="L54" s="22"/>
      <c r="M54" s="22"/>
      <c r="N54" s="22"/>
      <c r="O54" s="22"/>
      <c r="P54" s="22"/>
      <c r="Q54" s="22"/>
      <c r="R54" s="22"/>
      <c r="S54" s="22"/>
      <c r="T54" s="22"/>
      <c r="U54" s="22"/>
      <c r="V54" s="22"/>
      <c r="W54" s="22"/>
    </row>
    <row r="55" spans="1:26" s="21" customFormat="1">
      <c r="A55" s="23">
        <v>2009</v>
      </c>
      <c r="B55" s="19">
        <v>8.93</v>
      </c>
      <c r="C55" s="19">
        <v>8.32</v>
      </c>
      <c r="D55" s="19">
        <v>5.45</v>
      </c>
      <c r="E55" s="19">
        <v>7.57</v>
      </c>
      <c r="F55" s="24">
        <v>9.82</v>
      </c>
      <c r="G55" s="22"/>
      <c r="H55" s="22"/>
      <c r="I55" s="22"/>
      <c r="J55" s="22"/>
      <c r="K55" s="22"/>
      <c r="L55" s="22"/>
      <c r="M55" s="22"/>
      <c r="N55" s="22"/>
      <c r="O55" s="22"/>
      <c r="P55" s="22"/>
      <c r="Q55" s="22"/>
      <c r="R55" s="22"/>
      <c r="S55" s="22"/>
      <c r="T55" s="22"/>
      <c r="U55" s="22"/>
      <c r="V55" s="22"/>
      <c r="W55" s="22"/>
    </row>
    <row r="56" spans="1:26" s="21" customFormat="1">
      <c r="A56" s="23">
        <v>2010</v>
      </c>
      <c r="B56" s="19">
        <v>9.16</v>
      </c>
      <c r="C56" s="19">
        <v>8.5500000000000007</v>
      </c>
      <c r="D56" s="19">
        <v>5.49</v>
      </c>
      <c r="E56" s="19">
        <v>7.88</v>
      </c>
      <c r="F56" s="24">
        <v>9.83</v>
      </c>
      <c r="G56" s="22"/>
      <c r="H56" s="22"/>
      <c r="I56" s="22"/>
      <c r="J56" s="22"/>
      <c r="K56" s="22"/>
      <c r="L56" s="22"/>
      <c r="M56" s="22"/>
      <c r="N56" s="22"/>
      <c r="O56" s="22"/>
      <c r="P56" s="22"/>
      <c r="Q56" s="22"/>
      <c r="R56" s="22"/>
      <c r="S56" s="22"/>
      <c r="T56" s="22"/>
      <c r="U56" s="22"/>
      <c r="V56" s="22"/>
      <c r="W56" s="22"/>
    </row>
    <row r="57" spans="1:26" s="21" customFormat="1">
      <c r="A57" s="23">
        <v>2011</v>
      </c>
      <c r="B57" s="19">
        <v>9.75</v>
      </c>
      <c r="C57" s="19">
        <v>9.1199999999999992</v>
      </c>
      <c r="D57" s="19">
        <v>5.27</v>
      </c>
      <c r="E57" s="209">
        <v>8.23</v>
      </c>
      <c r="F57" s="114">
        <v>9.9</v>
      </c>
      <c r="G57" s="22"/>
      <c r="H57" s="22"/>
      <c r="I57" s="22"/>
      <c r="J57" s="22"/>
      <c r="K57" s="22"/>
      <c r="L57" s="22"/>
      <c r="M57" s="22"/>
      <c r="N57" s="22"/>
      <c r="O57" s="22"/>
      <c r="P57" s="22"/>
      <c r="Q57" s="22"/>
      <c r="R57" s="22"/>
      <c r="S57" s="22"/>
      <c r="T57" s="22"/>
      <c r="U57" s="22"/>
      <c r="V57" s="22"/>
      <c r="W57" s="22"/>
    </row>
    <row r="58" spans="1:26" s="21" customFormat="1">
      <c r="A58" s="23">
        <v>2012</v>
      </c>
      <c r="B58" s="19">
        <v>10.08</v>
      </c>
      <c r="C58" s="19">
        <v>9.1300000000000008</v>
      </c>
      <c r="D58" s="19">
        <v>5.0999999999999996</v>
      </c>
      <c r="E58" s="209">
        <v>8.25</v>
      </c>
      <c r="F58" s="114">
        <v>9.84</v>
      </c>
      <c r="G58" s="22"/>
      <c r="H58" s="22"/>
      <c r="I58" s="22"/>
      <c r="J58" s="22"/>
      <c r="K58" s="22"/>
      <c r="L58" s="22"/>
      <c r="M58" s="22"/>
      <c r="N58" s="22"/>
      <c r="O58" s="22"/>
      <c r="P58" s="22"/>
      <c r="Q58" s="22"/>
      <c r="R58" s="22"/>
      <c r="S58" s="22"/>
      <c r="T58" s="22"/>
      <c r="U58" s="22"/>
      <c r="V58" s="22"/>
      <c r="W58" s="22"/>
    </row>
    <row r="59" spans="1:26" s="21" customFormat="1">
      <c r="A59" s="23">
        <v>2013</v>
      </c>
      <c r="B59" s="19">
        <v>10.33</v>
      </c>
      <c r="C59" s="19">
        <v>9.5399999999999991</v>
      </c>
      <c r="D59" s="19">
        <v>5.43</v>
      </c>
      <c r="E59" s="209">
        <v>8.58</v>
      </c>
      <c r="F59" s="114">
        <v>10.119999999999999</v>
      </c>
      <c r="G59" s="22"/>
      <c r="H59" s="22"/>
      <c r="I59" s="22"/>
      <c r="J59" s="22"/>
      <c r="K59" s="22"/>
      <c r="L59" s="22"/>
      <c r="M59" s="22"/>
      <c r="N59" s="22"/>
      <c r="O59" s="22"/>
      <c r="P59" s="22"/>
      <c r="Q59" s="22"/>
      <c r="R59" s="22"/>
      <c r="S59" s="22"/>
      <c r="T59" s="22"/>
      <c r="U59" s="22"/>
      <c r="V59" s="22"/>
      <c r="W59" s="22"/>
    </row>
    <row r="60" spans="1:26" s="21" customFormat="1">
      <c r="A60" s="23">
        <v>2014</v>
      </c>
      <c r="B60" s="19">
        <v>10.18</v>
      </c>
      <c r="C60" s="19">
        <v>9.64</v>
      </c>
      <c r="D60" s="19">
        <v>5.49</v>
      </c>
      <c r="E60" s="19">
        <v>8.59</v>
      </c>
      <c r="F60" s="216">
        <v>10.44</v>
      </c>
      <c r="G60" s="22"/>
      <c r="H60" s="22"/>
      <c r="I60" s="22"/>
      <c r="J60" s="22"/>
      <c r="K60" s="22"/>
      <c r="L60" s="22"/>
      <c r="M60" s="22"/>
      <c r="N60" s="22"/>
      <c r="O60" s="22"/>
      <c r="P60" s="22"/>
      <c r="Q60" s="22"/>
      <c r="R60" s="22"/>
      <c r="S60" s="22"/>
      <c r="T60" s="22"/>
      <c r="U60" s="22"/>
      <c r="V60" s="22"/>
      <c r="W60" s="22"/>
    </row>
    <row r="61" spans="1:26" s="21" customFormat="1">
      <c r="A61" s="23">
        <v>2015</v>
      </c>
      <c r="B61" s="19">
        <v>10.88</v>
      </c>
      <c r="C61" s="19">
        <v>10.23</v>
      </c>
      <c r="D61" s="19">
        <v>5.32</v>
      </c>
      <c r="E61" s="209">
        <v>8.9</v>
      </c>
      <c r="F61" s="114">
        <v>10.41</v>
      </c>
      <c r="G61" s="22"/>
      <c r="H61" s="22"/>
      <c r="I61" s="22"/>
      <c r="J61" s="22"/>
      <c r="K61" s="22"/>
      <c r="L61" s="22"/>
      <c r="M61" s="22"/>
      <c r="N61" s="22"/>
      <c r="O61" s="22"/>
      <c r="P61" s="22"/>
      <c r="Q61" s="22"/>
      <c r="R61" s="22"/>
      <c r="S61" s="22"/>
      <c r="T61" s="22"/>
      <c r="U61" s="22"/>
      <c r="V61" s="22"/>
      <c r="W61" s="22"/>
    </row>
    <row r="62" spans="1:26">
      <c r="A62" s="23">
        <v>2016</v>
      </c>
      <c r="B62" s="19">
        <v>10.94</v>
      </c>
      <c r="C62" s="19">
        <v>10.19</v>
      </c>
      <c r="D62" s="19">
        <v>5.0599999999999996</v>
      </c>
      <c r="E62" s="209">
        <v>8.84</v>
      </c>
      <c r="F62" s="114">
        <v>10.27</v>
      </c>
      <c r="S62" s="22"/>
      <c r="T62" s="22"/>
      <c r="U62" s="22"/>
      <c r="V62" s="22"/>
      <c r="W62" s="22"/>
      <c r="X62" s="22"/>
      <c r="Y62" s="22"/>
      <c r="Z62" s="22"/>
    </row>
    <row r="63" spans="1:26">
      <c r="A63" s="23">
        <v>2017</v>
      </c>
      <c r="B63" s="338">
        <v>10.95</v>
      </c>
      <c r="C63" s="19">
        <v>10.119999999999999</v>
      </c>
      <c r="D63" s="19">
        <v>5.25</v>
      </c>
      <c r="E63" s="209">
        <v>8.92</v>
      </c>
      <c r="F63" s="114">
        <v>10.48</v>
      </c>
      <c r="S63" s="22"/>
      <c r="T63" s="22"/>
      <c r="U63" s="22"/>
      <c r="V63" s="22"/>
      <c r="W63" s="22"/>
      <c r="X63" s="22"/>
      <c r="Y63" s="22"/>
      <c r="Z63" s="22"/>
    </row>
    <row r="64" spans="1:26">
      <c r="A64" s="23">
        <v>2018</v>
      </c>
      <c r="B64" s="338">
        <v>10.96</v>
      </c>
      <c r="C64" s="19">
        <v>10.11</v>
      </c>
      <c r="D64" s="19">
        <v>5.19</v>
      </c>
      <c r="E64" s="209">
        <v>8.84</v>
      </c>
      <c r="F64" s="114">
        <v>10.53</v>
      </c>
      <c r="S64" s="22"/>
      <c r="T64" s="22"/>
      <c r="U64" s="22"/>
      <c r="V64" s="22"/>
      <c r="W64" s="22"/>
      <c r="X64" s="22"/>
      <c r="Y64" s="22"/>
      <c r="Z64" s="22"/>
    </row>
    <row r="65" spans="1:26">
      <c r="A65" s="23">
        <v>2019</v>
      </c>
      <c r="B65" s="19">
        <v>11.13</v>
      </c>
      <c r="C65" s="19">
        <v>10.41</v>
      </c>
      <c r="D65" s="19">
        <v>5.45</v>
      </c>
      <c r="E65" s="209">
        <v>9.02</v>
      </c>
      <c r="F65" s="114">
        <v>10.54</v>
      </c>
      <c r="S65" s="22"/>
      <c r="T65" s="22"/>
      <c r="U65" s="22"/>
      <c r="V65" s="22"/>
      <c r="W65" s="22"/>
      <c r="X65" s="22"/>
      <c r="Y65" s="22"/>
      <c r="Z65" s="22"/>
    </row>
    <row r="66" spans="1:26">
      <c r="A66" s="23">
        <v>2020</v>
      </c>
      <c r="B66" s="19">
        <v>11.24</v>
      </c>
      <c r="C66" s="19">
        <v>10.51</v>
      </c>
      <c r="D66" s="19">
        <v>5.18</v>
      </c>
      <c r="E66" s="209">
        <v>9.1300000000000008</v>
      </c>
      <c r="F66" s="114">
        <v>10.59</v>
      </c>
      <c r="S66" s="22"/>
      <c r="T66" s="22"/>
      <c r="U66" s="22"/>
      <c r="V66" s="22"/>
      <c r="W66" s="22"/>
      <c r="X66" s="22"/>
      <c r="Y66" s="22"/>
      <c r="Z66" s="22"/>
    </row>
    <row r="67" spans="1:26" s="31" customFormat="1" ht="7.9" customHeight="1">
      <c r="A67" s="30" t="s">
        <v>12</v>
      </c>
      <c r="B67" s="30"/>
      <c r="C67" s="30"/>
      <c r="D67" s="30"/>
      <c r="E67" s="30"/>
      <c r="F67" s="30"/>
      <c r="G67" s="28"/>
      <c r="H67" s="29"/>
      <c r="I67" s="28"/>
      <c r="J67" s="30"/>
    </row>
    <row r="68" spans="1:26" s="9" customFormat="1" ht="54.75" customHeight="1">
      <c r="A68" s="427" t="s">
        <v>332</v>
      </c>
      <c r="B68" s="454"/>
      <c r="C68" s="454"/>
      <c r="D68" s="454"/>
      <c r="E68" s="454"/>
      <c r="F68" s="454"/>
      <c r="G68" s="454"/>
      <c r="H68" s="454"/>
      <c r="I68" s="454"/>
      <c r="J68" s="27"/>
    </row>
    <row r="69" spans="1:26" s="31" customFormat="1" ht="48.6" customHeight="1">
      <c r="A69" s="427" t="s">
        <v>303</v>
      </c>
      <c r="B69" s="454"/>
      <c r="C69" s="454"/>
      <c r="D69" s="454"/>
      <c r="E69" s="454"/>
      <c r="F69" s="454"/>
      <c r="G69" s="454"/>
      <c r="H69" s="454"/>
      <c r="I69" s="454"/>
      <c r="J69" s="30"/>
    </row>
    <row r="70" spans="1:26" s="31" customFormat="1" ht="7.9" customHeight="1">
      <c r="A70" s="30"/>
      <c r="B70" s="30"/>
      <c r="C70" s="30"/>
      <c r="D70" s="30"/>
      <c r="E70" s="30"/>
      <c r="F70" s="30"/>
      <c r="G70" s="28"/>
      <c r="H70" s="29"/>
      <c r="I70" s="28"/>
      <c r="J70" s="30"/>
    </row>
    <row r="71" spans="1:26" s="9" customFormat="1" ht="38.25" customHeight="1">
      <c r="A71" s="431" t="s">
        <v>459</v>
      </c>
      <c r="B71" s="433"/>
      <c r="C71" s="433"/>
      <c r="D71" s="433"/>
      <c r="E71" s="433"/>
      <c r="F71" s="433"/>
      <c r="G71" s="433"/>
      <c r="H71" s="433"/>
      <c r="I71" s="433"/>
      <c r="J71" s="27"/>
    </row>
  </sheetData>
  <mergeCells count="5">
    <mergeCell ref="B2:I2"/>
    <mergeCell ref="A68:I68"/>
    <mergeCell ref="A69:I69"/>
    <mergeCell ref="A71:I71"/>
    <mergeCell ref="B3:E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E1</vt:lpstr>
      <vt:lpstr>Tables E1a, E1b</vt:lpstr>
      <vt:lpstr>Table E2</vt:lpstr>
      <vt:lpstr>Table E3</vt:lpstr>
      <vt:lpstr>Table E3a</vt:lpstr>
      <vt:lpstr>Table E4</vt:lpstr>
      <vt:lpstr>Table E5</vt:lpstr>
      <vt:lpstr>Table E6</vt:lpstr>
      <vt:lpstr>Table E7</vt:lpstr>
      <vt:lpstr>Table E8</vt:lpstr>
      <vt:lpstr>Table E9</vt:lpstr>
      <vt:lpstr>Table E10</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dcterms:created xsi:type="dcterms:W3CDTF">2013-04-01T16:25:39Z</dcterms:created>
  <dcterms:modified xsi:type="dcterms:W3CDTF">2022-09-14T20:06:17Z</dcterms:modified>
</cp:coreProperties>
</file>