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G:\EN\5_Energy_Planning_Analysis\Energy-Statistics\2024\"/>
    </mc:Choice>
  </mc:AlternateContent>
  <xr:revisionPtr revIDLastSave="0" documentId="13_ncr:1_{351DF267-B740-4D84-AA71-04393EC7428E}" xr6:coauthVersionLast="47" xr6:coauthVersionMax="47" xr10:uidLastSave="{00000000-0000-0000-0000-000000000000}"/>
  <bookViews>
    <workbookView xWindow="-108" yWindow="-108" windowWidth="23256" windowHeight="12576" xr2:uid="{00000000-000D-0000-FFFF-FFFF00000000}"/>
  </bookViews>
  <sheets>
    <sheet name="Table C1" sheetId="1" r:id="rId1"/>
    <sheet name="Table C2" sheetId="2" r:id="rId2"/>
    <sheet name="Table C3" sheetId="3" r:id="rId3"/>
    <sheet name="Table C4" sheetId="5" r:id="rId4"/>
    <sheet name="Table C5" sheetId="6" r:id="rId5"/>
    <sheet name="Table C6" sheetId="8" r:id="rId6"/>
  </sheets>
  <externalReferences>
    <externalReference r:id="rId7"/>
    <externalReference r:id="rId8"/>
  </externalReferences>
  <definedNames>
    <definedName name="StateList">[1]Sheet2!$A$1:$A$53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5" l="1"/>
  <c r="C29" i="1" l="1"/>
  <c r="C28" i="1"/>
  <c r="G26" i="1"/>
  <c r="P32" i="1"/>
  <c r="P31" i="1"/>
  <c r="P30" i="1"/>
  <c r="P29" i="1"/>
  <c r="P28" i="1"/>
  <c r="P27" i="1"/>
  <c r="P26" i="1"/>
  <c r="P25" i="1"/>
  <c r="P24" i="1"/>
  <c r="P23" i="1"/>
  <c r="P22" i="1"/>
  <c r="P21" i="1"/>
  <c r="P20" i="1"/>
  <c r="P19" i="1"/>
  <c r="P18" i="1"/>
  <c r="P17" i="1"/>
  <c r="P16" i="1"/>
  <c r="P15" i="1"/>
  <c r="P14" i="1"/>
  <c r="P13" i="1"/>
  <c r="P12" i="1"/>
  <c r="BK62" i="6"/>
  <c r="BK61" i="6"/>
  <c r="BK60" i="6"/>
  <c r="BJ58" i="6" l="1"/>
  <c r="F47" i="5"/>
  <c r="BB59" i="6"/>
  <c r="BA59" i="6"/>
  <c r="AZ59" i="6"/>
  <c r="AY59" i="6"/>
  <c r="AX59" i="6"/>
  <c r="AW59" i="6"/>
  <c r="AV59" i="6"/>
  <c r="AU59" i="6"/>
  <c r="AT59" i="6"/>
  <c r="AS59" i="6"/>
  <c r="AR59" i="6"/>
  <c r="AQ59" i="6"/>
  <c r="AP59" i="6"/>
  <c r="AO59" i="6"/>
  <c r="AN59" i="6"/>
  <c r="AM59" i="6"/>
  <c r="AL59" i="6"/>
  <c r="AK59" i="6"/>
  <c r="AJ59" i="6"/>
  <c r="AI59" i="6"/>
  <c r="AH59"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F46" i="5" l="1"/>
  <c r="G24" i="1" l="1"/>
  <c r="G23" i="1"/>
  <c r="G21" i="1"/>
  <c r="G25" i="1"/>
  <c r="G17" i="1"/>
  <c r="G18" i="1"/>
  <c r="G20" i="1"/>
  <c r="G22" i="1"/>
  <c r="G16" i="1"/>
  <c r="G19" i="1"/>
  <c r="G13" i="1"/>
  <c r="G14" i="1"/>
  <c r="G15" i="1"/>
  <c r="G11" i="1"/>
  <c r="G9" i="1"/>
  <c r="G10" i="1"/>
  <c r="G12" i="1"/>
  <c r="G8" i="1"/>
  <c r="Z39" i="6" l="1"/>
  <c r="Y39" i="6"/>
  <c r="E43" i="5" l="1"/>
  <c r="E41" i="5"/>
  <c r="G7" i="1" l="1"/>
  <c r="X35" i="6" l="1"/>
  <c r="X39" i="6" s="1"/>
  <c r="F42" i="5" l="1"/>
  <c r="E29" i="1" l="1"/>
  <c r="W39" i="6" l="1"/>
  <c r="D40" i="5" l="1"/>
  <c r="F40" i="5" s="1"/>
  <c r="F28" i="1" l="1"/>
  <c r="F31" i="1" s="1"/>
  <c r="C31" i="1" l="1"/>
  <c r="C34" i="8" l="1"/>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D39" i="5" l="1"/>
  <c r="I28" i="3" l="1"/>
  <c r="I27" i="3"/>
  <c r="I26" i="3"/>
  <c r="H25" i="3"/>
  <c r="J25" i="3" s="1"/>
  <c r="H24" i="3"/>
  <c r="J24" i="3" s="1"/>
  <c r="I23" i="3"/>
  <c r="J23" i="3" s="1"/>
  <c r="I22" i="3"/>
  <c r="J22" i="3" s="1"/>
  <c r="I21" i="3"/>
  <c r="I20" i="3"/>
  <c r="J20" i="3" s="1"/>
  <c r="I19" i="3"/>
  <c r="J19" i="3" s="1"/>
  <c r="I18" i="3"/>
  <c r="J18" i="3" s="1"/>
  <c r="E54" i="2" l="1"/>
  <c r="F35" i="1" l="1"/>
  <c r="C35" i="1"/>
  <c r="G33" i="1"/>
  <c r="D29" i="1"/>
  <c r="E28" i="1"/>
  <c r="E31" i="1" l="1"/>
  <c r="E35" i="1" s="1"/>
  <c r="D31" i="1"/>
  <c r="D35" i="1" s="1"/>
  <c r="G29" i="1"/>
  <c r="G28" i="1"/>
  <c r="G35" i="1" l="1"/>
  <c r="I33" i="1" s="1"/>
  <c r="G31" i="1"/>
  <c r="I26" i="1" l="1"/>
  <c r="I29" i="1"/>
  <c r="I13" i="1"/>
  <c r="I31" i="1"/>
  <c r="I28" i="1"/>
  <c r="I14" i="1"/>
  <c r="I17" i="1"/>
  <c r="I10" i="1"/>
  <c r="I9" i="1"/>
  <c r="I18" i="1"/>
  <c r="I24" i="1"/>
  <c r="I7" i="1"/>
  <c r="I15" i="1"/>
  <c r="I19" i="1"/>
  <c r="I25" i="1"/>
  <c r="I8" i="1"/>
  <c r="I11" i="1"/>
  <c r="I22" i="1"/>
  <c r="I20" i="1"/>
  <c r="I23" i="1"/>
  <c r="I12" i="1"/>
  <c r="I16" i="1"/>
  <c r="I21" i="1"/>
  <c r="J21" i="3" l="1"/>
</calcChain>
</file>

<file path=xl/sharedStrings.xml><?xml version="1.0" encoding="utf-8"?>
<sst xmlns="http://schemas.openxmlformats.org/spreadsheetml/2006/main" count="492" uniqueCount="189">
  <si>
    <t>Bituminous</t>
  </si>
  <si>
    <t>Subbituminous</t>
  </si>
  <si>
    <t>Lignite</t>
  </si>
  <si>
    <t>Anthracite</t>
  </si>
  <si>
    <t>Total</t>
  </si>
  <si>
    <t xml:space="preserve">Percentage of </t>
  </si>
  <si>
    <t>Rank</t>
  </si>
  <si>
    <t>State</t>
  </si>
  <si>
    <t>Production</t>
  </si>
  <si>
    <t>U.S. TOTAL</t>
  </si>
  <si>
    <r>
      <t>2001</t>
    </r>
    <r>
      <rPr>
        <b/>
        <vertAlign val="superscript"/>
        <sz val="10"/>
        <rFont val="Arial"/>
        <family val="2"/>
      </rPr>
      <t>1</t>
    </r>
  </si>
  <si>
    <t xml:space="preserve">Wyoming </t>
  </si>
  <si>
    <t>-</t>
  </si>
  <si>
    <t xml:space="preserve">West Virginia  </t>
  </si>
  <si>
    <t xml:space="preserve">Kentucky  </t>
  </si>
  <si>
    <t xml:space="preserve">Pennsylvania  </t>
  </si>
  <si>
    <t xml:space="preserve">Montana </t>
  </si>
  <si>
    <t xml:space="preserve">Texas </t>
  </si>
  <si>
    <t xml:space="preserve">Indiana </t>
  </si>
  <si>
    <t xml:space="preserve">Illinois </t>
  </si>
  <si>
    <t xml:space="preserve">North Dakota </t>
  </si>
  <si>
    <t xml:space="preserve">Ohio </t>
  </si>
  <si>
    <t xml:space="preserve">Colorado </t>
  </si>
  <si>
    <t xml:space="preserve">Virginia </t>
  </si>
  <si>
    <t>New Mexico</t>
  </si>
  <si>
    <t xml:space="preserve">Utah </t>
  </si>
  <si>
    <t xml:space="preserve">Alabama </t>
  </si>
  <si>
    <t xml:space="preserve">Louisiana </t>
  </si>
  <si>
    <t xml:space="preserve">Mississippi </t>
  </si>
  <si>
    <t xml:space="preserve">Maryland </t>
  </si>
  <si>
    <t xml:space="preserve">Alaska </t>
  </si>
  <si>
    <t xml:space="preserve">Missouri </t>
  </si>
  <si>
    <t xml:space="preserve">East of Miss. River </t>
  </si>
  <si>
    <t xml:space="preserve">West of Miss. River </t>
  </si>
  <si>
    <t xml:space="preserve">U.S. Subtotal </t>
  </si>
  <si>
    <t xml:space="preserve">Refuse Recovery </t>
  </si>
  <si>
    <t xml:space="preserve">U.S. Total </t>
  </si>
  <si>
    <t xml:space="preserve">  - =  No data are reported.</t>
  </si>
  <si>
    <t>PRODUCTION (thousand short tons)</t>
  </si>
  <si>
    <t xml:space="preserve">  AVERAGE MINE PRICE (dollars/short ton)</t>
  </si>
  <si>
    <t>Year</t>
  </si>
  <si>
    <t>TOTAL</t>
  </si>
  <si>
    <t>AVERAGE</t>
  </si>
  <si>
    <t>NA</t>
  </si>
  <si>
    <t>w</t>
  </si>
  <si>
    <r>
      <t>1990</t>
    </r>
    <r>
      <rPr>
        <vertAlign val="superscript"/>
        <sz val="10"/>
        <rFont val="Arial"/>
        <family val="2"/>
      </rPr>
      <t>1</t>
    </r>
  </si>
  <si>
    <t>NA - Not Available</t>
  </si>
  <si>
    <t>w - Withheld to avoid disclosure of individual company data.</t>
  </si>
  <si>
    <r>
      <t>1</t>
    </r>
    <r>
      <rPr>
        <sz val="9"/>
        <rFont val="Arial"/>
        <family val="2"/>
      </rPr>
      <t xml:space="preserve"> The 1990 total includes 120,000 tons of bituminous coal.</t>
    </r>
  </si>
  <si>
    <t>Big Sky Coal  (owned by Peabody Coal Co.)</t>
  </si>
  <si>
    <t>East Decker Mine</t>
  </si>
  <si>
    <t>West Decker Mine</t>
  </si>
  <si>
    <t>County</t>
  </si>
  <si>
    <t>Musselshell</t>
  </si>
  <si>
    <t>Big Horn</t>
  </si>
  <si>
    <t>Rosebud</t>
  </si>
  <si>
    <t>Richland</t>
  </si>
  <si>
    <r>
      <t>1</t>
    </r>
    <r>
      <rPr>
        <vertAlign val="subscript"/>
        <sz val="9"/>
        <rFont val="Arial"/>
        <family val="2"/>
      </rPr>
      <t xml:space="preserve"> </t>
    </r>
    <r>
      <rPr>
        <sz val="9"/>
        <rFont val="Arial"/>
        <family val="2"/>
      </rPr>
      <t>Underground mine.</t>
    </r>
  </si>
  <si>
    <t>(thousand short tons)</t>
  </si>
  <si>
    <t>Received at Montana Utilities</t>
  </si>
  <si>
    <t>Montana Total</t>
  </si>
  <si>
    <r>
      <t>1998</t>
    </r>
    <r>
      <rPr>
        <vertAlign val="superscript"/>
        <sz val="10"/>
        <rFont val="Arial"/>
        <family val="2"/>
      </rPr>
      <t>2</t>
    </r>
  </si>
  <si>
    <r>
      <t>1999</t>
    </r>
    <r>
      <rPr>
        <vertAlign val="superscript"/>
        <sz val="10"/>
        <rFont val="Arial"/>
        <family val="2"/>
      </rPr>
      <t>2</t>
    </r>
  </si>
  <si>
    <r>
      <t>2000</t>
    </r>
    <r>
      <rPr>
        <vertAlign val="superscript"/>
        <sz val="10"/>
        <rFont val="Arial"/>
        <family val="2"/>
      </rPr>
      <t>2</t>
    </r>
  </si>
  <si>
    <r>
      <t>2001</t>
    </r>
    <r>
      <rPr>
        <vertAlign val="superscript"/>
        <sz val="10"/>
        <rFont val="Arial"/>
        <family val="2"/>
      </rPr>
      <t>2</t>
    </r>
  </si>
  <si>
    <r>
      <t>2002</t>
    </r>
    <r>
      <rPr>
        <vertAlign val="superscript"/>
        <sz val="10"/>
        <rFont val="Arial"/>
        <family val="2"/>
      </rPr>
      <t>2</t>
    </r>
  </si>
  <si>
    <r>
      <t>2003</t>
    </r>
    <r>
      <rPr>
        <vertAlign val="superscript"/>
        <sz val="10"/>
        <rFont val="Arial"/>
        <family val="2"/>
      </rPr>
      <t>2</t>
    </r>
  </si>
  <si>
    <r>
      <t>2004</t>
    </r>
    <r>
      <rPr>
        <vertAlign val="superscript"/>
        <sz val="10"/>
        <rFont val="Arial"/>
        <family val="2"/>
      </rPr>
      <t>2</t>
    </r>
  </si>
  <si>
    <r>
      <t>2005</t>
    </r>
    <r>
      <rPr>
        <vertAlign val="superscript"/>
        <sz val="10"/>
        <rFont val="Arial"/>
        <family val="2"/>
      </rPr>
      <t>2,3,4</t>
    </r>
  </si>
  <si>
    <r>
      <t>2006</t>
    </r>
    <r>
      <rPr>
        <vertAlign val="superscript"/>
        <sz val="10"/>
        <rFont val="Arial"/>
        <family val="2"/>
      </rPr>
      <t>2</t>
    </r>
  </si>
  <si>
    <r>
      <t>2007</t>
    </r>
    <r>
      <rPr>
        <vertAlign val="superscript"/>
        <sz val="10"/>
        <rFont val="Arial"/>
        <family val="2"/>
      </rPr>
      <t>2</t>
    </r>
  </si>
  <si>
    <r>
      <t>3</t>
    </r>
    <r>
      <rPr>
        <sz val="9"/>
        <rFont val="Arial"/>
        <family val="2"/>
      </rPr>
      <t xml:space="preserve"> Lignite consumption data for October was missing.</t>
    </r>
  </si>
  <si>
    <t>Destination</t>
  </si>
  <si>
    <t>Alabama</t>
  </si>
  <si>
    <t>Arizona</t>
  </si>
  <si>
    <t>Colorado</t>
  </si>
  <si>
    <t>Illinois</t>
  </si>
  <si>
    <t xml:space="preserve"> </t>
  </si>
  <si>
    <t>Indiana</t>
  </si>
  <si>
    <t>Iowa</t>
  </si>
  <si>
    <t>Kansas</t>
  </si>
  <si>
    <t>Kentucky</t>
  </si>
  <si>
    <t>Michigan</t>
  </si>
  <si>
    <r>
      <t>Minnesota</t>
    </r>
    <r>
      <rPr>
        <vertAlign val="superscript"/>
        <sz val="10"/>
        <rFont val="Arial"/>
        <family val="2"/>
      </rPr>
      <t>1</t>
    </r>
  </si>
  <si>
    <t>Mississippi</t>
  </si>
  <si>
    <t>Missouri</t>
  </si>
  <si>
    <r>
      <t>Montana</t>
    </r>
    <r>
      <rPr>
        <vertAlign val="superscript"/>
        <sz val="10"/>
        <rFont val="Arial"/>
        <family val="2"/>
      </rPr>
      <t>1</t>
    </r>
  </si>
  <si>
    <t>Nebraska</t>
  </si>
  <si>
    <t>Nevada</t>
  </si>
  <si>
    <t>New Hampshire</t>
  </si>
  <si>
    <t>New York</t>
  </si>
  <si>
    <t>North Dakota</t>
  </si>
  <si>
    <t>Ohio</t>
  </si>
  <si>
    <t xml:space="preserve">*    </t>
  </si>
  <si>
    <t>Oregon</t>
  </si>
  <si>
    <t>Pennsylvania</t>
  </si>
  <si>
    <t>South Dakota</t>
  </si>
  <si>
    <t>Tennessee</t>
  </si>
  <si>
    <t>Utah</t>
  </si>
  <si>
    <t>Washington</t>
  </si>
  <si>
    <t>West Virginia</t>
  </si>
  <si>
    <t xml:space="preserve">* </t>
  </si>
  <si>
    <t>Wisconsin</t>
  </si>
  <si>
    <t>Wyoming</t>
  </si>
  <si>
    <t>Unknown State</t>
  </si>
  <si>
    <t>Domestic Total</t>
  </si>
  <si>
    <r>
      <t>Export - Canada</t>
    </r>
    <r>
      <rPr>
        <vertAlign val="superscript"/>
        <sz val="10"/>
        <rFont val="Arial"/>
        <family val="2"/>
      </rPr>
      <t>2</t>
    </r>
  </si>
  <si>
    <r>
      <t>Export - Overseas</t>
    </r>
    <r>
      <rPr>
        <vertAlign val="superscript"/>
        <sz val="10"/>
        <rFont val="Arial"/>
        <family val="2"/>
      </rPr>
      <t>2</t>
    </r>
  </si>
  <si>
    <t>* Less than 500 short tons</t>
  </si>
  <si>
    <r>
      <t>1</t>
    </r>
    <r>
      <rPr>
        <sz val="9"/>
        <rFont val="Arial"/>
        <family val="2"/>
      </rPr>
      <t xml:space="preserve"> Through correspondence with EIA and review of electric generation data, DEQ determined that the 2005 shipment figure to Montana is high, by up to 2 million tons.  Some portion of this amount appears to have been shipped to Minnesota.</t>
    </r>
  </si>
  <si>
    <t>YEAR</t>
  </si>
  <si>
    <r>
      <t>Coal Produced (thousand tons)</t>
    </r>
    <r>
      <rPr>
        <b/>
        <vertAlign val="superscript"/>
        <sz val="10"/>
        <rFont val="Arial"/>
        <family val="2"/>
      </rPr>
      <t>1</t>
    </r>
  </si>
  <si>
    <t>Percentage of U.S. production</t>
  </si>
  <si>
    <r>
      <t>Number of miners</t>
    </r>
    <r>
      <rPr>
        <b/>
        <vertAlign val="superscript"/>
        <sz val="10"/>
        <rFont val="Arial"/>
        <family val="2"/>
      </rPr>
      <t>2</t>
    </r>
  </si>
  <si>
    <r>
      <t>Average Mine Price per ton</t>
    </r>
    <r>
      <rPr>
        <b/>
        <vertAlign val="superscript"/>
        <sz val="10"/>
        <rFont val="Arial"/>
        <family val="2"/>
      </rPr>
      <t>1</t>
    </r>
  </si>
  <si>
    <r>
      <t>Bituminous</t>
    </r>
    <r>
      <rPr>
        <b/>
        <vertAlign val="superscript"/>
        <sz val="10"/>
        <rFont val="Arial"/>
        <family val="2"/>
      </rPr>
      <t>2</t>
    </r>
  </si>
  <si>
    <r>
      <t>2011</t>
    </r>
    <r>
      <rPr>
        <vertAlign val="superscript"/>
        <sz val="10"/>
        <rFont val="Arial"/>
        <family val="2"/>
      </rPr>
      <t>5</t>
    </r>
  </si>
  <si>
    <t>Oklahoma</t>
  </si>
  <si>
    <r>
      <t>Export - brokers</t>
    </r>
    <r>
      <rPr>
        <vertAlign val="superscript"/>
        <sz val="10"/>
        <rFont val="Arial"/>
        <family val="2"/>
      </rPr>
      <t>3</t>
    </r>
  </si>
  <si>
    <r>
      <t>2012</t>
    </r>
    <r>
      <rPr>
        <vertAlign val="superscript"/>
        <sz val="10"/>
        <rFont val="Arial"/>
        <family val="2"/>
      </rPr>
      <t>5</t>
    </r>
  </si>
  <si>
    <t>17.60</t>
  </si>
  <si>
    <r>
      <t xml:space="preserve">4 </t>
    </r>
    <r>
      <rPr>
        <sz val="9"/>
        <rFont val="Arial"/>
        <family val="2"/>
      </rPr>
      <t>Through correspondence with EIA and review of electric generation data, DEQ determined that the 2005 shipment figure to Montana is high by up to 2 million tons and shipments to out of state plants low by a corresponding amount.</t>
    </r>
  </si>
  <si>
    <t>--</t>
  </si>
  <si>
    <r>
      <t>Lignite</t>
    </r>
    <r>
      <rPr>
        <b/>
        <vertAlign val="superscript"/>
        <sz val="10"/>
        <rFont val="Arial"/>
        <family val="2"/>
      </rPr>
      <t>2</t>
    </r>
  </si>
  <si>
    <r>
      <t>Coal Severance Tax (upcoming fiscal year)</t>
    </r>
    <r>
      <rPr>
        <b/>
        <vertAlign val="superscript"/>
        <sz val="10"/>
        <rFont val="Arial"/>
        <family val="2"/>
      </rPr>
      <t>3,4</t>
    </r>
  </si>
  <si>
    <r>
      <t>Decker Coal (Owned by Lighthouse Resources)</t>
    </r>
    <r>
      <rPr>
        <b/>
        <vertAlign val="superscript"/>
        <sz val="9"/>
        <rFont val="Arial"/>
        <family val="2"/>
      </rPr>
      <t>3</t>
    </r>
  </si>
  <si>
    <r>
      <t xml:space="preserve">1 </t>
    </r>
    <r>
      <rPr>
        <sz val="9"/>
        <rFont val="Arial"/>
        <family val="2"/>
      </rPr>
      <t xml:space="preserve">Coal production and average mine price are taken from Table C2. For 1997 and prior years, average mine price is calculated by dividing the total free on board (f.o.b.) mine value of the coal produced by the total production.  For 1998 and forward, average mine price is calculated by dividing the total f.o.b. rail value of the coal sold by the total coal sold. </t>
    </r>
  </si>
  <si>
    <r>
      <t xml:space="preserve">3 </t>
    </r>
    <r>
      <rPr>
        <sz val="9"/>
        <rFont val="Arial"/>
        <family val="2"/>
      </rPr>
      <t xml:space="preserve">This number represents the state Fiscal Year starting July 1 of the calendar year listed; thus, the number for 2009 actually represents FY 2010 which starts on July 1, 2009 and ends June 30, 2010.  </t>
    </r>
  </si>
  <si>
    <r>
      <t>NOTES:</t>
    </r>
    <r>
      <rPr>
        <sz val="9"/>
        <rFont val="Arial"/>
        <family val="2"/>
      </rPr>
      <t xml:space="preserve"> For 1997 and before, average mine price is calculated by dividing total free on board (f.o.b.) mine value of coal produced by total production.  Since 1998, an average open market sales price is calculated by dividing the total free on board (f.o.b) rail/barge value of the coal sold by the total coal sold. Excludes mines producing less than 25,000 short tons, which are not required to provide data. Excludes silt, culm, refuse bank, slurry dam, and dredge operations.  Totals may not equal sum of components because of independent rounding. </t>
    </r>
  </si>
  <si>
    <r>
      <t>Westmoreland Savage Mine</t>
    </r>
    <r>
      <rPr>
        <b/>
        <vertAlign val="superscript"/>
        <sz val="9"/>
        <rFont val="Arial"/>
        <family val="2"/>
      </rPr>
      <t>5</t>
    </r>
  </si>
  <si>
    <r>
      <t>Westmoreland Absaloka Mine</t>
    </r>
    <r>
      <rPr>
        <b/>
        <vertAlign val="superscript"/>
        <sz val="9"/>
        <rFont val="Arial"/>
        <family val="2"/>
      </rPr>
      <t xml:space="preserve">6 </t>
    </r>
  </si>
  <si>
    <r>
      <t>Westmoreland Rosebud Mine</t>
    </r>
    <r>
      <rPr>
        <b/>
        <vertAlign val="superscript"/>
        <sz val="9"/>
        <rFont val="Arial"/>
        <family val="2"/>
      </rPr>
      <t>7</t>
    </r>
  </si>
  <si>
    <r>
      <t>COMPARISON OF TABLES C2 through C6:</t>
    </r>
    <r>
      <rPr>
        <sz val="9"/>
        <rFont val="Arial"/>
        <family val="2"/>
      </rPr>
      <t xml:space="preserve"> Total production is slightly different here in Table C3 than in Table C2, and significantly different from Table C4.  The data come from a state, rather than federal, source. </t>
    </r>
  </si>
  <si>
    <r>
      <t>2017</t>
    </r>
    <r>
      <rPr>
        <b/>
        <vertAlign val="superscript"/>
        <sz val="10"/>
        <rFont val="Arial"/>
        <family val="2"/>
      </rPr>
      <t>4</t>
    </r>
  </si>
  <si>
    <r>
      <t>2018</t>
    </r>
    <r>
      <rPr>
        <b/>
        <vertAlign val="superscript"/>
        <sz val="10"/>
        <rFont val="Arial"/>
        <family val="2"/>
      </rPr>
      <t>4</t>
    </r>
  </si>
  <si>
    <r>
      <t xml:space="preserve">3 </t>
    </r>
    <r>
      <rPr>
        <sz val="9"/>
        <rFont val="Arial"/>
        <family val="2"/>
      </rPr>
      <t>Starting in 2010 through 2016, the EIA in its Annual Coal Distribution Report added the estimates of coal exports to brokers/traders.  The coal exports to brokers/traders are estimated data and are an estimate of values reported by coal traders, brokers and terminals.  The data in this table indicate that starting in 2011, large amounts of Montana produced coal were exported out of the country or exported by brokers.  Information as to where this exported coal went is not available.  Much of the coal that used to go to out-of-state utilities is now either exported out of the country or unaccounted for in the data because it is handled by brokers.  It can be assumed that much of this broker number is exported overseas. Starting in 2012, exports overseas are no longer reported in the Annual Coal Report (see Note above), and in 2017, all broker data ceased.  Spring Creek and Signal Peak appear to make up the largest portion of overseas exports in the 2010-2016 time period.</t>
    </r>
  </si>
  <si>
    <t>Other States</t>
  </si>
  <si>
    <t>Foreign</t>
  </si>
  <si>
    <r>
      <t>Signal Peak Energy</t>
    </r>
    <r>
      <rPr>
        <b/>
        <vertAlign val="superscript"/>
        <sz val="9"/>
        <rFont val="Arial"/>
        <family val="2"/>
      </rPr>
      <t>1,2</t>
    </r>
  </si>
  <si>
    <r>
      <t>Spring Creek Mine</t>
    </r>
    <r>
      <rPr>
        <b/>
        <vertAlign val="superscript"/>
        <sz val="9"/>
        <rFont val="Arial"/>
        <family val="2"/>
      </rPr>
      <t xml:space="preserve">4 </t>
    </r>
    <r>
      <rPr>
        <b/>
        <sz val="9"/>
        <rFont val="Arial"/>
        <family val="2"/>
      </rPr>
      <t>(owned by NTEC)</t>
    </r>
  </si>
  <si>
    <r>
      <t xml:space="preserve">2 </t>
    </r>
    <r>
      <rPr>
        <sz val="9"/>
        <rFont val="Arial"/>
        <family val="2"/>
      </rPr>
      <t xml:space="preserve">As of 2012, employees include the average number of employees working in a specific year at coal mines and preparation plants. Includes all employees engaged in production, preparation, processing, development, maintenance, repair shop, or yard work at mining operations, including office workers. Excludes preparation plants with less than 5,000 employee hours per year, which are not required to provide data.  Before 2011, employees include production, preparation, processing, development, maintenance, repair, ship or yard work at mining operations, including office workers for 1998 forward.  For 1997 and prior years, employment includes mining operations management and all technical and engineering personnel, excluding office workers.  </t>
    </r>
  </si>
  <si>
    <r>
      <rPr>
        <vertAlign val="superscript"/>
        <sz val="9"/>
        <rFont val="Arial"/>
        <family val="2"/>
      </rPr>
      <t xml:space="preserve">2 </t>
    </r>
    <r>
      <rPr>
        <sz val="9"/>
        <rFont val="Arial"/>
        <family val="2"/>
      </rPr>
      <t xml:space="preserve">Lignite is produced at the Savage Coal Mine.  From the </t>
    </r>
    <r>
      <rPr>
        <i/>
        <sz val="9"/>
        <rFont val="Arial"/>
        <family val="2"/>
      </rPr>
      <t>Annual Coal Report, 2011</t>
    </r>
    <r>
      <rPr>
        <sz val="9"/>
        <rFont val="Arial"/>
        <family val="2"/>
      </rPr>
      <t>, and from conversations with Paulette Young at the U.S. EIA, it was discovered that for the second time in recent history, in 2011, a mine in Montana reported mining bituminous coal.  The EIA checked the data several times over and contacted the mine in question, and the mine held firm that bituminous coal was mined, and thus the number holds.  The average price of the bituminous coal has so far been withheld to protect the mine that produces it, as is the case with lignite.</t>
    </r>
  </si>
  <si>
    <r>
      <t>2019</t>
    </r>
    <r>
      <rPr>
        <b/>
        <vertAlign val="superscript"/>
        <sz val="10"/>
        <rFont val="Arial"/>
        <family val="2"/>
      </rPr>
      <t>4</t>
    </r>
  </si>
  <si>
    <t>Montana</t>
  </si>
  <si>
    <t>Minnesota</t>
  </si>
  <si>
    <t>Brokers</t>
  </si>
  <si>
    <t>Short Tons</t>
  </si>
  <si>
    <r>
      <t>2020</t>
    </r>
    <r>
      <rPr>
        <b/>
        <vertAlign val="superscript"/>
        <sz val="10"/>
        <rFont val="Arial"/>
        <family val="2"/>
      </rPr>
      <t>4</t>
    </r>
  </si>
  <si>
    <t>Thousand Short Tons</t>
  </si>
  <si>
    <r>
      <t>3</t>
    </r>
    <r>
      <rPr>
        <sz val="9"/>
        <rFont val="Arial"/>
        <family val="2"/>
      </rPr>
      <t xml:space="preserve"> Decker Coal Co. is 100% owned by Lighthouse Resources (https://www.lighthouseresourcesinc.com/history) and (https://www.lighthouseresourcesinc.com/projects).  Up until 2014, it was a joint venture between Ambre Energy and Cloud Peak Energy Inc., each of whom owned 50% of the mine.   In January of 2010, Cloud Peak Energy Inc. announced an agreement that Decker Coal Company had accepted a buy-out offer from an eastern utility company for a coal supply contract originally scheduled through 2012.  This likely accounts for the greatly declining numbers at the West Decker mine in 2009 and 2010. The West Decker mine has not produced significant product since 2014 and has been in temporary cessation.  As of 2021, the Decker mine has been competely closed due to bankruptcy of Lighthouse Resources.</t>
    </r>
  </si>
  <si>
    <r>
      <t>7</t>
    </r>
    <r>
      <rPr>
        <sz val="9"/>
        <rFont val="Arial"/>
        <family val="2"/>
      </rPr>
      <t xml:space="preserve"> Westmoreland Resources purchased Western Energy from Montana Power Company in 2001.  Since 1990, production volume includes in the low to mid-200,000 range of tons per year of waste coal sold to CELP generation plant.  The offical name of the mine owners as of 2017 is the Westmoreland Mining LLC.</t>
    </r>
  </si>
  <si>
    <r>
      <t>Sources:</t>
    </r>
    <r>
      <rPr>
        <sz val="9"/>
        <rFont val="Arial"/>
        <family val="2"/>
      </rPr>
      <t xml:space="preserve"> For 2008-2020, EIA-923 (Schedule 2) data is used.  The survey Form EIA-923 collects detailed electric power data -- monthly and annually -- on electricity generation, fuel consumption, fossil fuel stocks, and receipts of fuel at the power plant and prime mover level. EIA-923 data  is found at https://www.eia.gov/electricity/data/eia923/ on the right hand side of the page with zip files named 'EIA-923' by year.  Data is taken from the tab within this file entitled 'Fuel Receipts and Cost', put into a new tab called "MT finely sorted', sorted by 'coal mine state', then put into a separate new tab called 'Montana finely finely sorted'.  In that tab, all records are deleted except those that say 'MT' under 'coal mine state', and then sorted again by 'plant state'.  In-state and out of state electric plant use from MT coal mines is then summed from that tab, and then in-state is summed for in-state total and then is subtracted from the total to get out-of-state usage. Federal Energy Regulatory Commission (formerly the Federal Power Commission), Form 423 (1973-77); U.S. Department of Energy, Energy Information Administration, </t>
    </r>
    <r>
      <rPr>
        <i/>
        <sz val="9"/>
        <rFont val="Arial"/>
        <family val="2"/>
      </rPr>
      <t xml:space="preserve">Monthly Cost and Quality of Fuels for Electric Utility Plants, </t>
    </r>
    <r>
      <rPr>
        <sz val="9"/>
        <rFont val="Arial"/>
        <family val="2"/>
      </rPr>
      <t xml:space="preserve">annual reports for 1978-2007 (EIA-0191; based on FERC Form 423, http://www.eia.doe.gov/cneaf/electricity/page/ferc423.html); U.S. Department of Energy, Energy Information Administration, </t>
    </r>
    <r>
      <rPr>
        <i/>
        <sz val="9"/>
        <rFont val="Arial"/>
        <family val="2"/>
      </rPr>
      <t>Coal Industry Annual</t>
    </r>
    <r>
      <rPr>
        <sz val="9"/>
        <rFont val="Arial"/>
        <family val="2"/>
      </rPr>
      <t xml:space="preserve">, 1998-2000 (EIA-0584; based on EIA Form 6); U.S. Department of Energy, Energy Information Administration, </t>
    </r>
    <r>
      <rPr>
        <i/>
        <sz val="9"/>
        <rFont val="Arial"/>
        <family val="2"/>
      </rPr>
      <t xml:space="preserve">Domestic Distribution of U.S. Coal by Origin State, Consumer, Destination and Method of Transportation </t>
    </r>
    <r>
      <rPr>
        <sz val="9"/>
        <rFont val="Arial"/>
        <family val="2"/>
      </rPr>
      <t>2001-2007</t>
    </r>
    <r>
      <rPr>
        <i/>
        <sz val="9"/>
        <rFont val="Arial"/>
        <family val="2"/>
      </rPr>
      <t xml:space="preserve"> (</t>
    </r>
    <r>
      <rPr>
        <sz val="9"/>
        <rFont val="Arial"/>
        <family val="2"/>
      </rPr>
      <t xml:space="preserve">based on EIA Form 6); U.S. Department of Energy, Energy Information Administration, </t>
    </r>
    <r>
      <rPr>
        <i/>
        <sz val="9"/>
        <rFont val="Arial"/>
        <family val="2"/>
      </rPr>
      <t xml:space="preserve">EIA-923 (Schedule 2) - Monthly Utility and Nonutility Fuel Receipts and Fuel Quality Data;  </t>
    </r>
  </si>
  <si>
    <r>
      <t xml:space="preserve">4 </t>
    </r>
    <r>
      <rPr>
        <sz val="9"/>
        <rFont val="Arial"/>
        <family val="2"/>
      </rPr>
      <t>Because export and broker data are not reported after 2016, distribution totals are well below actual distributions 2017-2020</t>
    </r>
  </si>
  <si>
    <r>
      <t>Received at Out-of-State Utilities</t>
    </r>
    <r>
      <rPr>
        <b/>
        <vertAlign val="superscript"/>
        <sz val="10"/>
        <rFont val="Arial"/>
        <family val="2"/>
      </rPr>
      <t>5</t>
    </r>
  </si>
  <si>
    <r>
      <t xml:space="preserve">5 </t>
    </r>
    <r>
      <rPr>
        <sz val="9"/>
        <rFont val="Arial"/>
        <family val="2"/>
      </rPr>
      <t xml:space="preserve">Starting in 2011, the production numbers in this table start to greatly differ from total production numbers in Table C2.  This is mostly due to the lack of reporting in this table to coal leaving Montana to other utilities and for other uses.  Starting in 2011, far less coal went directly to out-of-state U.S. electric utilities (which this table reports) and more went overseas or to brokers.  Starting in 2010, the EIA in its Annual Coal Distribution Report added the estimates of coal exports data by 'brokers/traders'.  The coal exports by brokers/traders are estimated data.  The data in EIA Form 923 indicate that starting in 2011, large amounts of Montana produced coal were exported out of the country or exported by brokers to locations unknown.  Information as to where this broker exported coal went is not easily available (see footnote 3 in Table C5). The coal that went to other countries is not reported in this table which is why recent total coal numbers in this table (2011-present) are lower than numbers in the other coal tables.  In 2016-2017, coal that went overseas and that went to brokers is not reported, resulting in even lower numbers than previous years. </t>
    </r>
  </si>
  <si>
    <r>
      <t>2020</t>
    </r>
    <r>
      <rPr>
        <vertAlign val="superscript"/>
        <sz val="10"/>
        <rFont val="Arial"/>
        <family val="2"/>
      </rPr>
      <t>6</t>
    </r>
  </si>
  <si>
    <t>2014</t>
  </si>
  <si>
    <r>
      <t>2013</t>
    </r>
    <r>
      <rPr>
        <vertAlign val="superscript"/>
        <sz val="10"/>
        <rFont val="Arial"/>
        <family val="2"/>
      </rPr>
      <t>5</t>
    </r>
  </si>
  <si>
    <r>
      <rPr>
        <vertAlign val="superscript"/>
        <sz val="9"/>
        <rFont val="Arial"/>
        <family val="2"/>
      </rPr>
      <t xml:space="preserve">4 </t>
    </r>
    <r>
      <rPr>
        <sz val="9"/>
        <rFont val="Arial"/>
        <family val="2"/>
      </rPr>
      <t xml:space="preserve">The amount of coal mined during a given fiscal year upon which the Coal Severance tax is based, is not the same as that mined during that calendar year.  Tax rates on coal were significantly reduced in the period 1989-1991.  More data on current coal severance tax is found in the Montana Department of Revenue </t>
    </r>
    <r>
      <rPr>
        <i/>
        <sz val="9"/>
        <rFont val="Arial"/>
        <family val="2"/>
      </rPr>
      <t>Biennial Report.</t>
    </r>
  </si>
  <si>
    <r>
      <rPr>
        <b/>
        <sz val="10"/>
        <rFont val="Arial"/>
        <family val="2"/>
      </rPr>
      <t>Note</t>
    </r>
    <r>
      <rPr>
        <sz val="10"/>
        <rFont val="Arial"/>
        <family val="2"/>
      </rPr>
      <t>: As of 2020, more than 90% of domestic distribution of coal goes to electricity generation</t>
    </r>
  </si>
  <si>
    <r>
      <t xml:space="preserve">COMPARISON WITH TABLES C2 through C4. </t>
    </r>
    <r>
      <rPr>
        <sz val="9"/>
        <rFont val="Arial"/>
        <family val="2"/>
      </rPr>
      <t>Total production in this table is different than in tables C2, C3, and C4.  The main reason is the different data sources used for each table.</t>
    </r>
    <r>
      <rPr>
        <b/>
        <sz val="9"/>
        <rFont val="Arial"/>
        <family val="2"/>
      </rPr>
      <t xml:space="preserve">  </t>
    </r>
    <r>
      <rPr>
        <sz val="9"/>
        <rFont val="Arial"/>
        <family val="2"/>
      </rPr>
      <t>Clearly, not all production in Montana is reflected in this table.</t>
    </r>
  </si>
  <si>
    <r>
      <t>1</t>
    </r>
    <r>
      <rPr>
        <sz val="9"/>
        <rFont val="Arial"/>
        <family val="2"/>
      </rPr>
      <t xml:space="preserve"> Currently covers plants of 50 MW or larger, as of 2008. In the past, this table covered 25-megawatt capacity or larger (1973-82); plants of 50-megawatt capacity or larger (1983-1997); all plants supplied by companies distributing 50,000 tons of coal or more per year (1998-2006). </t>
    </r>
  </si>
  <si>
    <r>
      <t xml:space="preserve">2 </t>
    </r>
    <r>
      <rPr>
        <sz val="9"/>
        <rFont val="Arial"/>
        <family val="2"/>
      </rPr>
      <t>Since January 1998, some regulated utilities sold off their generating plants.  Once divestiture was complete, data for those plants were no longer required to be filed on the FERC Form 423 survey.  Therefore, Montana Total, Received at Out-of-State Utilities, and TOTAL from 1998 to 2007 are taken from EIA Form 6 survey data (Distribution of Coal Originating in Montana). Subbituminous data for 1998 through 2007 are numbers calculated by DEQ by subtracting Form 423 data on Lignite from Montana Total. EIA introduced a new form (EIA-923) in 2008, which once again had complete data on receipts at utilities; that database is used from 2008 forward (see footnote 6).  The threshold for coal generation plants reporting remained at 50 megawatts.</t>
    </r>
  </si>
  <si>
    <r>
      <t xml:space="preserve">6 </t>
    </r>
    <r>
      <rPr>
        <sz val="9"/>
        <rFont val="Arial"/>
        <family val="2"/>
      </rPr>
      <t>In 2020, units 1 and 2 of Colstrip shut down permanently, resulting in much lower coal reciepts numbers.  Both Decker mines also closed leading to lower out-of-state numbers.</t>
    </r>
  </si>
  <si>
    <r>
      <t>2</t>
    </r>
    <r>
      <rPr>
        <sz val="9"/>
        <rFont val="Arial"/>
        <family val="2"/>
      </rPr>
      <t xml:space="preserve"> After 2002, data were not available by country of destination.  Using the WISERTrade Online State Database, DEQ determined that the three nations accepting the largest quantities of Montana-exported coal in 2014 were Switzerland, South Korea and Japan.  In monetary amounts, these three nations comprised the vast majority of current Montana coal exports out of the U.S. By contrast, in 2019, WISERtrade showed nearly all Montana coal exports going to South Korea. In 2021, WISERtrade showed most Montana coal exported out of the U.S. going to Canada and South Korea.  Source: http://www.wisertrade.org, data from U.S. Census Bureau, Foreign Trade Division</t>
    </r>
    <r>
      <rPr>
        <vertAlign val="superscript"/>
        <sz val="9"/>
        <rFont val="Arial"/>
        <family val="2"/>
      </rPr>
      <t>.</t>
    </r>
  </si>
  <si>
    <r>
      <rPr>
        <b/>
        <sz val="10"/>
        <rFont val="Arial"/>
        <family val="2"/>
      </rPr>
      <t>Note</t>
    </r>
    <r>
      <rPr>
        <sz val="10"/>
        <rFont val="Arial"/>
        <family val="2"/>
      </rPr>
      <t>: '-' incidates that a mine either did not produce during a year or shut down permanently</t>
    </r>
  </si>
  <si>
    <r>
      <t>2</t>
    </r>
    <r>
      <rPr>
        <sz val="9"/>
        <rFont val="Arial"/>
        <family val="2"/>
      </rPr>
      <t xml:space="preserve"> This site has been operated by different companies, most recently Signal Peak Energy, before that Bull Mountain Coal Properties, and before that, P.M. Coal Co. and Mountain, Inc.  RBM Mining Inc. did contract mining here from 1991 to 1994.  Signal Peak Energy is a subsidiary of Global Mining Group, LLC, which is owned by Global Mining Holding Company, LLC.  The parent company is owned by a Boich Companies entity, an Ohio-based utility company FirstEnergy Ventures, and Pinesdale, LLC, a wholly-owned affiliate of Gunvor Group Ltd.  Each of the parties holds a one-third share. Underground and strip mining both have been done at this site and continue to be done (http://globalcoalsales.com/mine-operations/).</t>
    </r>
  </si>
  <si>
    <r>
      <t>Table C4. Receipts of Montana Coal at Electric Utility Plants</t>
    </r>
    <r>
      <rPr>
        <b/>
        <vertAlign val="superscript"/>
        <sz val="14"/>
        <rFont val="Arial"/>
        <family val="2"/>
      </rPr>
      <t>1</t>
    </r>
    <r>
      <rPr>
        <b/>
        <sz val="14"/>
        <rFont val="Arial"/>
        <family val="2"/>
      </rPr>
      <t xml:space="preserve"> 1980-2021 </t>
    </r>
  </si>
  <si>
    <r>
      <rPr>
        <vertAlign val="superscript"/>
        <sz val="9"/>
        <rFont val="Arial"/>
        <family val="2"/>
      </rPr>
      <t>5</t>
    </r>
    <r>
      <rPr>
        <sz val="9"/>
        <rFont val="Arial"/>
        <family val="2"/>
      </rPr>
      <t xml:space="preserve"> Lignite mine.  It was purchased by the Westmoreland Coal Company from the Knife River Coal Co., a subsidiary of MDU Resources Group, in 2001.  This mine serves MDU's Lewis and Clark electric generation station.  The Lewis and Clark station closed in 2020, and therefore the future of this mine is in doubt.  As of 2022, the company name is Westmoreland Mining, LLC</t>
    </r>
  </si>
  <si>
    <r>
      <t xml:space="preserve">Table C5. Distribution of Montana Coal by Destination, 1991-2021 </t>
    </r>
    <r>
      <rPr>
        <b/>
        <sz val="10"/>
        <rFont val="Arial"/>
        <family val="2"/>
      </rPr>
      <t>(thousand short tons)</t>
    </r>
  </si>
  <si>
    <r>
      <t>Source:</t>
    </r>
    <r>
      <rPr>
        <sz val="9"/>
        <rFont val="Arial"/>
        <family val="2"/>
      </rPr>
      <t xml:space="preserve"> Montana Department of Revenue Biennial Report (1980-2015) for Severance Tax number; 2016-2019 (FY2017-FY2020) Severance Tax numbers from Dylan Cole, MT Dept of Revenue, 2020-21 from Jared Isom, MT Dept of Revenue.  The workers number is from Table 18 and the price number is from Table 28--U.S. Energy Information Administration Form EIA-923, EIA </t>
    </r>
    <r>
      <rPr>
        <i/>
        <sz val="9"/>
        <rFont val="Arial"/>
        <family val="2"/>
      </rPr>
      <t>Annual Coal Report</t>
    </r>
    <r>
      <rPr>
        <sz val="9"/>
        <rFont val="Arial"/>
        <family val="2"/>
      </rPr>
      <t xml:space="preserve">; years 2000-2020; U.S. Energy Information Administration Form EIA-7A, 'Annual Survey of Coal Production and Preparation,' and U.S. Department of Labor, Mine Safety and Health Administration Form 7000-2, 'Quarterly Mine Employment and Coal Production Report.'  U.S. Department of Energy, Energy Information Administration.  Past numbers from </t>
    </r>
    <r>
      <rPr>
        <i/>
        <sz val="9"/>
        <rFont val="Arial"/>
        <family val="2"/>
      </rPr>
      <t>Annual Energy Review 2000</t>
    </r>
    <r>
      <rPr>
        <sz val="9"/>
        <rFont val="Arial"/>
        <family val="2"/>
      </rPr>
      <t xml:space="preserve"> (EIA-0384); U.S. Department of Energy, Energy Information Administration, </t>
    </r>
    <r>
      <rPr>
        <i/>
        <sz val="9"/>
        <rFont val="Arial"/>
        <family val="2"/>
      </rPr>
      <t>Coal Production</t>
    </r>
    <r>
      <rPr>
        <sz val="9"/>
        <rFont val="Arial"/>
        <family val="2"/>
      </rPr>
      <t xml:space="preserve">, annual reports for 1980-92 (EIA-0118); U.S. Department of Energy, Energy Information Administration, </t>
    </r>
    <r>
      <rPr>
        <i/>
        <sz val="9"/>
        <rFont val="Arial"/>
        <family val="2"/>
      </rPr>
      <t>Coal Industry Annual</t>
    </r>
    <r>
      <rPr>
        <sz val="9"/>
        <rFont val="Arial"/>
        <family val="2"/>
      </rPr>
      <t xml:space="preserve">, 1993-2000 (EIA-0584); </t>
    </r>
  </si>
  <si>
    <r>
      <rPr>
        <b/>
        <sz val="9"/>
        <rFont val="Arial"/>
        <family val="2"/>
      </rPr>
      <t>Source</t>
    </r>
    <r>
      <rPr>
        <sz val="9"/>
        <rFont val="Arial"/>
        <family val="2"/>
      </rPr>
      <t xml:space="preserve">:  For 2008-2021, EIA-923 (Schedule 2) data is used (see 'Sources' for Table C4 for methodology on calculating this data).  U.S. Department of Energy, Energy Information Administration, </t>
    </r>
    <r>
      <rPr>
        <i/>
        <sz val="9"/>
        <rFont val="Arial"/>
        <family val="2"/>
      </rPr>
      <t>Coal Industry Annual</t>
    </r>
    <r>
      <rPr>
        <sz val="9"/>
        <rFont val="Arial"/>
        <family val="2"/>
      </rPr>
      <t xml:space="preserve"> 1993-2000 (EIA-0584); U.S. Department of Energy, Energy Information Administration, </t>
    </r>
    <r>
      <rPr>
        <i/>
        <sz val="9"/>
        <rFont val="Arial"/>
        <family val="2"/>
      </rPr>
      <t>Annual Coal Distribution Report</t>
    </r>
    <r>
      <rPr>
        <sz val="9"/>
        <rFont val="Arial"/>
        <family val="2"/>
      </rPr>
      <t>.  Brokers numbers are from U.S. Energy Information Administration Form EIA-923, "Power Plant Operations Report," Form EIA-3, "Quarterly Survey of Non-Electric Sector Coal Data," Form EIA-7A, "Annual Survey of Coal Production and Preparation," Form EIA-8A, "Annual Survey of Coal Stocks and Coal Exports," and Bureau of the Census, U.S.Department of Commerce, "Monthly Report EM 545."</t>
    </r>
  </si>
  <si>
    <r>
      <rPr>
        <b/>
        <sz val="9"/>
        <rFont val="Arial"/>
        <family val="2"/>
      </rPr>
      <t>Note</t>
    </r>
    <r>
      <rPr>
        <sz val="9"/>
        <rFont val="Arial"/>
        <family val="2"/>
      </rPr>
      <t>:  Receipts data, including cost and quality of fuels, are collected at the plant level from selected electric generating plants and fossil‐fuel storage terminals in the United States. These plants include independent power producers, electric utilities, and commercial and industrial combined heat and power producers. All plants with a total fossil‐fueled nameplate capacity of 50 megawatts or more (excluding storage terminals, which do not produce electricity) were required to report receipts of fossil fuels. In January 2013, the threshold was changed to 200 megawatts for generation plants primarily fueled by natural gas, petroleum coke, distillate fuel oil, and residual fuel oil. The requirement to report self‐produced and minor fuels, i.e., blast furnace gas, other manufactured gases, kerosene, jet fuel, propane, and waste oils was eliminated. The threshold for coal generation plants remained at 50 megawatts. (https://www.eia.gov/electricity/monthly/pdf/technotes.pdf)</t>
    </r>
  </si>
  <si>
    <r>
      <t>6</t>
    </r>
    <r>
      <rPr>
        <sz val="9"/>
        <rFont val="Arial"/>
        <family val="2"/>
      </rPr>
      <t xml:space="preserve"> The Absaloka Mine shut down in 2024.  This mine (also known as Sarpy Creek Mine) was operated by Washington Group International (formerly Morrison-Knudsen), which held a minority interest until 2007, when the Westmoreland Coal Company assumed full control of the mine.  As of 2022, the company was known as Westmoreland Mining, LLC</t>
    </r>
  </si>
  <si>
    <t>Table C1.  Coal Production by State and Coal Rank, 2023 (Thousand Short Tons)</t>
  </si>
  <si>
    <r>
      <t>2011</t>
    </r>
    <r>
      <rPr>
        <b/>
        <vertAlign val="superscript"/>
        <sz val="10"/>
        <rFont val="Arial"/>
        <family val="2"/>
      </rPr>
      <t>1</t>
    </r>
  </si>
  <si>
    <r>
      <t xml:space="preserve">1 </t>
    </r>
    <r>
      <rPr>
        <sz val="9"/>
        <rFont val="Arial"/>
        <family val="2"/>
      </rPr>
      <t>Total U.S. production in 2001 was 1,127,689 thousand tons and in 2011 was 1,093,977 thousand tons, about twice what it was in 2023.</t>
    </r>
  </si>
  <si>
    <t>Total U.S. Coal Production (2000-2023)</t>
  </si>
  <si>
    <r>
      <rPr>
        <b/>
        <sz val="9"/>
        <color rgb="FF000000"/>
        <rFont val="Arial"/>
        <family val="2"/>
      </rPr>
      <t>Sources</t>
    </r>
    <r>
      <rPr>
        <sz val="9"/>
        <color rgb="FF000000"/>
        <rFont val="Arial"/>
        <family val="2"/>
      </rPr>
      <t>:  2023 EIA, Annual Coal Report, annual reports. 2001-2023 EIA, Annual Coal Report, annual reports; Table ES1. Coal Production. 2011 EIA, Quarterly Coal Report October-December 2011 (April 2012), Table 1. EIA, Form EIA-7A, 'Coal Production Report'. and U.S. Department of Labor, Mine Safety and Health Administration, Form 7000-2, 'Quarterly Mine Employment and Coal Production Report'.</t>
    </r>
  </si>
  <si>
    <r>
      <t xml:space="preserve">COMPARISON WITH TABLES C3 through C6. </t>
    </r>
    <r>
      <rPr>
        <sz val="9"/>
        <rFont val="Arial"/>
        <family val="2"/>
      </rPr>
      <t>Total production in this table and in Table C1 is different than in tables C3 through C6.  The main reason is the different data sources used for each table.  Some data sources are from the state, and others of from various federal sources.  These different sources may exclude certain types of data that other sources contain.</t>
    </r>
    <r>
      <rPr>
        <b/>
        <sz val="9"/>
        <rFont val="Arial"/>
        <family val="2"/>
      </rPr>
      <t xml:space="preserve"> </t>
    </r>
  </si>
  <si>
    <r>
      <rPr>
        <b/>
        <sz val="9"/>
        <rFont val="Arial"/>
        <family val="2"/>
      </rPr>
      <t>COMPARISON OF TABLES C2 through C6</t>
    </r>
    <r>
      <rPr>
        <sz val="9"/>
        <rFont val="Arial"/>
        <family val="2"/>
      </rPr>
      <t xml:space="preserve">: Total production in this table is different from the other tables due to the unique source of this data (form EIA-923).  Also, some coal produced in Montana is sold to brokers that do not report the destination.  Therefore, numbers in C2 and C3 are larger than in Table C4.  </t>
    </r>
  </si>
  <si>
    <t>This table was discontinued in 2021 due to inconsistencies in U.S. EIA data</t>
  </si>
  <si>
    <r>
      <t>SOURCES:</t>
    </r>
    <r>
      <rPr>
        <sz val="9"/>
        <rFont val="Arial"/>
        <family val="2"/>
      </rPr>
      <t xml:space="preserve"> U.S. Department of Energy, Energy Information Administration, </t>
    </r>
    <r>
      <rPr>
        <i/>
        <sz val="9"/>
        <rFont val="Arial"/>
        <family val="2"/>
      </rPr>
      <t>Annual Coal Report,</t>
    </r>
    <r>
      <rPr>
        <sz val="9"/>
        <rFont val="Arial"/>
        <family val="2"/>
      </rPr>
      <t xml:space="preserve"> 2001-2023, Tables 6 and 28 in 2023 report; U.S. Energy Information Administration Form EIA-7A, 'Annual Survey of Coal Production and Preparation,' and U.S. Department of Labor, Mine Safety and Health Administration Form 7000-2, 'Quarterly Mine Employment and Coal Production Report", U.S. DOE; U.S. Bureau of Mines (1950-76); U.S. Department of Energy, Energy Information Administration, (1977-78); U.S. Department of Energy, Energy Information Administration, </t>
    </r>
    <r>
      <rPr>
        <i/>
        <sz val="9"/>
        <rFont val="Arial"/>
        <family val="2"/>
      </rPr>
      <t xml:space="preserve">Coal Production, </t>
    </r>
    <r>
      <rPr>
        <sz val="9"/>
        <rFont val="Arial"/>
        <family val="2"/>
      </rPr>
      <t xml:space="preserve">annual reports for 1979-92 (EIA-0118); U.S. Department of Energy, Energy Information Administration, </t>
    </r>
    <r>
      <rPr>
        <i/>
        <sz val="9"/>
        <rFont val="Arial"/>
        <family val="2"/>
      </rPr>
      <t>Coal Industry Annual</t>
    </r>
    <r>
      <rPr>
        <sz val="9"/>
        <rFont val="Arial"/>
        <family val="2"/>
      </rPr>
      <t xml:space="preserve">, 1993-2000 (EIA-0584); </t>
    </r>
  </si>
  <si>
    <t>Table C6. Montana Coal Production, Employment and Severance Tax, 1980-2023</t>
  </si>
  <si>
    <r>
      <t xml:space="preserve">Source: </t>
    </r>
    <r>
      <rPr>
        <sz val="9"/>
        <rFont val="Arial"/>
        <family val="2"/>
      </rPr>
      <t>U.S. EIA, Annual Coal Report, 2023, Table 6, Coal Production and Number of Mines by State and Coal Rank, 2023; U.S. Energy Information Administration Form EIA-7A, 'Annual Survey of Coal Production and Preparation,' and U.S. Department of Labor, Mine Safety and Health Administration Form 7000-2, 'Quarterly Mine Employment and Coal Production Report.'</t>
    </r>
    <r>
      <rPr>
        <i/>
        <sz val="9"/>
        <rFont val="Arial"/>
        <family val="2"/>
      </rPr>
      <t xml:space="preserve">; </t>
    </r>
    <r>
      <rPr>
        <sz val="9"/>
        <rFont val="Arial"/>
        <family val="2"/>
      </rPr>
      <t xml:space="preserve">U.S. Department of Energy, Energy Information Adminstration; </t>
    </r>
    <r>
      <rPr>
        <i/>
        <sz val="9"/>
        <rFont val="Arial"/>
        <family val="2"/>
      </rPr>
      <t>Annual Coal Report 2011</t>
    </r>
    <r>
      <rPr>
        <sz val="9"/>
        <rFont val="Arial"/>
        <family val="2"/>
      </rPr>
      <t xml:space="preserve">and </t>
    </r>
    <r>
      <rPr>
        <i/>
        <sz val="9"/>
        <rFont val="Arial"/>
        <family val="2"/>
      </rPr>
      <t>Annual Coal Report 2001</t>
    </r>
    <r>
      <rPr>
        <sz val="9"/>
        <rFont val="Arial"/>
        <family val="2"/>
      </rPr>
      <t xml:space="preserve">.  </t>
    </r>
  </si>
  <si>
    <t>Table C2. Montana Coal Production and Average Mine Price by Rank of Coal, 1960-2023</t>
  </si>
  <si>
    <r>
      <t>Source:</t>
    </r>
    <r>
      <rPr>
        <sz val="9"/>
        <rFont val="Arial"/>
        <family val="2"/>
      </rPr>
      <t xml:space="preserve"> 2023, U.S. EIA Coal data browser; all other years, data is from Lana Cooper, Montana Department of Labor and Industry, Employment Relations Division, Safety and Health Bureau, Mining Section (1990-2021), (406) 444-6401. Other sources to determine mine ownership given in footnotes.  </t>
    </r>
  </si>
  <si>
    <r>
      <t>4</t>
    </r>
    <r>
      <rPr>
        <sz val="9"/>
        <rFont val="Arial"/>
        <family val="2"/>
      </rPr>
      <t xml:space="preserve"> The Spring Creek Mine is wholly owned by the Navajo Transitional Energy Company.  Rio Tinto, through its subsidiary Kennecott Energy Co., purchased NERCO, a Pacific Power and Light subsidiary and owner of Spring Creek Coal, in 1993.   Cloud Peak Energy Inc. later was spun off of Rio Tinto and owned the Spring Creek Mine through 2019.  The Navajo Transitional Energy Company, wholly owned by the tribe, purchased the mines through bankruptcy court from Cloud Peak Energy Oct., 2019 (https://montanafreepress.org/2019/11/13/navajo-nation-withdraws-bond-backing-for-spring-creek-mine/).  In 2016, production numbers were down due mostly to a chnage in composition of the electric generation industry.  Low natural gas prices led utilities to shift their power fleets toward natural gas and away from coal. Older coal plants, meanwhile, were shut down. In addition, the winter of 2016 was mild and international exports were significantly down that year (Cloud Peak Energy, personal communication, 2017)</t>
    </r>
  </si>
  <si>
    <t>Table C3. Coal Production by Company in Montana, 1990-2023 (short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</si>
</sst>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
    <numFmt numFmtId="166" formatCode="&quot;$&quot;#,##0"/>
    <numFmt numFmtId="167" formatCode="&quot;$&quot;#,##0.00"/>
    <numFmt numFmtId="168" formatCode="_(* #,##0_);_(* \(#,##0\);_(* &quot;-&quot;??_);_(@_)"/>
  </numFmts>
  <fonts count="46" x14ac:knownFonts="1">
    <font>
      <sz val="11"/>
      <color theme="1"/>
      <name val="Calibri"/>
      <family val="2"/>
      <scheme val="minor"/>
    </font>
    <font>
      <sz val="10"/>
      <name val="Arial"/>
      <family val="2"/>
    </font>
    <font>
      <b/>
      <sz val="10"/>
      <name val="Arial"/>
      <family val="2"/>
    </font>
    <font>
      <sz val="10"/>
      <name val="Arial"/>
      <family val="2"/>
    </font>
    <font>
      <b/>
      <sz val="12"/>
      <name val="Arial"/>
      <family val="2"/>
    </font>
    <font>
      <u/>
      <sz val="10"/>
      <color indexed="12"/>
      <name val="Arial"/>
      <family val="2"/>
    </font>
    <font>
      <sz val="9"/>
      <name val="Arial"/>
      <family val="2"/>
    </font>
    <font>
      <b/>
      <sz val="9"/>
      <name val="Arial"/>
      <family val="2"/>
    </font>
    <font>
      <vertAlign val="superscript"/>
      <sz val="9"/>
      <name val="Arial"/>
      <family val="2"/>
    </font>
    <font>
      <sz val="12"/>
      <name val="Arial"/>
      <family val="2"/>
    </font>
    <font>
      <b/>
      <sz val="14"/>
      <name val="Arial"/>
      <family val="2"/>
    </font>
    <font>
      <b/>
      <vertAlign val="superscript"/>
      <sz val="10"/>
      <name val="Arial"/>
      <family val="2"/>
    </font>
    <font>
      <i/>
      <sz val="9"/>
      <name val="Arial"/>
      <family val="2"/>
    </font>
    <font>
      <vertAlign val="superscript"/>
      <sz val="10"/>
      <name val="Arial"/>
      <family val="2"/>
    </font>
    <font>
      <b/>
      <vertAlign val="superscript"/>
      <sz val="9"/>
      <name val="Arial"/>
      <family val="2"/>
    </font>
    <font>
      <vertAlign val="subscript"/>
      <sz val="9"/>
      <name val="Arial"/>
      <family val="2"/>
    </font>
    <font>
      <u/>
      <sz val="10"/>
      <color theme="10"/>
      <name val="Arial"/>
      <family val="2"/>
    </font>
    <font>
      <b/>
      <vertAlign val="superscript"/>
      <sz val="14"/>
      <name val="Arial"/>
      <family val="2"/>
    </font>
    <font>
      <sz val="14"/>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u/>
      <sz val="11"/>
      <color rgb="FF0000FF"/>
      <name val="Calibri"/>
      <family val="2"/>
      <scheme val="minor"/>
    </font>
    <font>
      <u/>
      <sz val="11"/>
      <color rgb="FF800080"/>
      <name val="Calibri"/>
      <family val="2"/>
      <scheme val="minor"/>
    </font>
    <font>
      <u/>
      <sz val="11"/>
      <color theme="10"/>
      <name val="Calibri"/>
      <family val="2"/>
    </font>
    <font>
      <sz val="10"/>
      <name val="Arial"/>
      <family val="2"/>
    </font>
    <font>
      <sz val="18"/>
      <color theme="3"/>
      <name val="Cambria"/>
      <family val="2"/>
      <scheme val="major"/>
    </font>
    <font>
      <sz val="10"/>
      <color rgb="FF000000"/>
      <name val="Arial"/>
      <family val="2"/>
    </font>
    <font>
      <sz val="9"/>
      <color rgb="FF000000"/>
      <name val="Arial"/>
      <family val="2"/>
    </font>
    <font>
      <b/>
      <sz val="9"/>
      <color rgb="FF000000"/>
      <name val="Arial"/>
      <family val="2"/>
    </font>
    <font>
      <sz val="10"/>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rgb="FFBFBFBF"/>
      </bottom>
      <diagonal/>
    </border>
    <border>
      <left style="thin">
        <color auto="1"/>
      </left>
      <right style="thin">
        <color auto="1"/>
      </right>
      <top style="thin">
        <color rgb="FFBFBFBF"/>
      </top>
      <bottom style="thin">
        <color rgb="FFBFBFBF"/>
      </bottom>
      <diagonal/>
    </border>
    <border>
      <left style="thin">
        <color auto="1"/>
      </left>
      <right style="thin">
        <color auto="1"/>
      </right>
      <top style="thin">
        <color rgb="FFBFBFBF"/>
      </top>
      <bottom/>
      <diagonal/>
    </border>
  </borders>
  <cellStyleXfs count="61">
    <xf numFmtId="0" fontId="0" fillId="0" borderId="0"/>
    <xf numFmtId="0" fontId="1" fillId="0" borderId="0"/>
    <xf numFmtId="0" fontId="5" fillId="0" borderId="0" applyNumberFormat="0" applyFill="0" applyBorder="0" applyAlignment="0" applyProtection="0">
      <alignment vertical="top"/>
      <protection locked="0"/>
    </xf>
    <xf numFmtId="9" fontId="3" fillId="0" borderId="0" applyFont="0" applyFill="0" applyBorder="0" applyAlignment="0" applyProtection="0"/>
    <xf numFmtId="0" fontId="3" fillId="0" borderId="0"/>
    <xf numFmtId="0" fontId="16"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16" applyNumberFormat="0" applyFill="0" applyAlignment="0" applyProtection="0"/>
    <xf numFmtId="0" fontId="22" fillId="0" borderId="17" applyNumberFormat="0" applyFill="0" applyAlignment="0" applyProtection="0"/>
    <xf numFmtId="0" fontId="23" fillId="0" borderId="18"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19" applyNumberFormat="0" applyAlignment="0" applyProtection="0"/>
    <xf numFmtId="0" fontId="28" fillId="6" borderId="20" applyNumberFormat="0" applyAlignment="0" applyProtection="0"/>
    <xf numFmtId="0" fontId="29" fillId="6" borderId="19" applyNumberFormat="0" applyAlignment="0" applyProtection="0"/>
    <xf numFmtId="0" fontId="30" fillId="0" borderId="21" applyNumberFormat="0" applyFill="0" applyAlignment="0" applyProtection="0"/>
    <xf numFmtId="0" fontId="31" fillId="7" borderId="22"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5"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35" fillId="32" borderId="0" applyNumberFormat="0" applyBorder="0" applyAlignment="0" applyProtection="0"/>
    <xf numFmtId="0" fontId="36" fillId="0" borderId="0"/>
    <xf numFmtId="0" fontId="38" fillId="0" borderId="0" applyNumberFormat="0" applyFill="0" applyBorder="0" applyAlignment="0" applyProtection="0"/>
    <xf numFmtId="0" fontId="37" fillId="0" borderId="0" applyNumberFormat="0" applyFill="0" applyBorder="0" applyAlignment="0" applyProtection="0"/>
    <xf numFmtId="0" fontId="19" fillId="8" borderId="23" applyNumberFormat="0" applyFont="0" applyAlignment="0" applyProtection="0"/>
    <xf numFmtId="0" fontId="39" fillId="0" borderId="0" applyNumberFormat="0" applyFill="0" applyBorder="0" applyAlignment="0" applyProtection="0">
      <alignment vertical="top"/>
      <protection locked="0"/>
    </xf>
    <xf numFmtId="0" fontId="19" fillId="0" borderId="0"/>
    <xf numFmtId="43"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40" fillId="0" borderId="0"/>
    <xf numFmtId="9" fontId="1" fillId="0" borderId="0" applyFont="0" applyFill="0" applyBorder="0" applyAlignment="0" applyProtection="0"/>
    <xf numFmtId="0" fontId="19" fillId="0" borderId="0"/>
    <xf numFmtId="0" fontId="19" fillId="8" borderId="23" applyNumberFormat="0" applyFont="0" applyAlignment="0" applyProtection="0"/>
    <xf numFmtId="0" fontId="37" fillId="0" borderId="0" applyNumberFormat="0" applyFill="0" applyBorder="0" applyAlignment="0" applyProtection="0"/>
    <xf numFmtId="0" fontId="41" fillId="0" borderId="0" applyNumberFormat="0" applyFill="0" applyBorder="0" applyAlignment="0" applyProtection="0"/>
  </cellStyleXfs>
  <cellXfs count="300">
    <xf numFmtId="0" fontId="0" fillId="0" borderId="0" xfId="0"/>
    <xf numFmtId="0" fontId="5" fillId="0" borderId="0" xfId="2" applyBorder="1" applyAlignment="1" applyProtection="1"/>
    <xf numFmtId="0" fontId="6" fillId="0" borderId="0" xfId="2" applyNumberFormat="1" applyFont="1" applyBorder="1" applyAlignment="1" applyProtection="1"/>
    <xf numFmtId="0" fontId="2" fillId="0" borderId="1" xfId="0" applyFont="1" applyBorder="1" applyAlignment="1">
      <alignment horizontal="center" vertical="center" wrapText="1"/>
    </xf>
    <xf numFmtId="0" fontId="10" fillId="0" borderId="0" xfId="0" applyFont="1" applyAlignment="1">
      <alignment horizontal="left"/>
    </xf>
    <xf numFmtId="0" fontId="18" fillId="0" borderId="0" xfId="0" applyFont="1"/>
    <xf numFmtId="0" fontId="2" fillId="0" borderId="0" xfId="0" applyFont="1" applyAlignment="1">
      <alignment horizontal="left"/>
    </xf>
    <xf numFmtId="0" fontId="2" fillId="0" borderId="0" xfId="0" applyFont="1"/>
    <xf numFmtId="3" fontId="2" fillId="0" borderId="0" xfId="0" applyNumberFormat="1" applyFont="1" applyAlignment="1">
      <alignment horizontal="right"/>
    </xf>
    <xf numFmtId="0" fontId="6" fillId="0" borderId="0" xfId="0" applyFont="1"/>
    <xf numFmtId="0" fontId="6" fillId="0" borderId="0" xfId="0" applyFont="1" applyAlignment="1">
      <alignment horizontal="left"/>
    </xf>
    <xf numFmtId="1" fontId="2" fillId="0" borderId="13" xfId="0" applyNumberFormat="1" applyFont="1" applyBorder="1"/>
    <xf numFmtId="1" fontId="2" fillId="0" borderId="0" xfId="0" applyNumberFormat="1" applyFont="1"/>
    <xf numFmtId="3" fontId="2" fillId="0" borderId="10" xfId="0" applyNumberFormat="1" applyFont="1" applyBorder="1"/>
    <xf numFmtId="3" fontId="2" fillId="0" borderId="11" xfId="0" applyNumberFormat="1" applyFont="1" applyBorder="1"/>
    <xf numFmtId="3" fontId="6" fillId="0" borderId="0" xfId="0" applyNumberFormat="1" applyFont="1"/>
    <xf numFmtId="3" fontId="8" fillId="0" borderId="0" xfId="0" applyNumberFormat="1" applyFont="1"/>
    <xf numFmtId="3" fontId="10" fillId="0" borderId="0" xfId="0" applyNumberFormat="1" applyFont="1"/>
    <xf numFmtId="3" fontId="9" fillId="0" borderId="0" xfId="0" applyNumberFormat="1" applyFont="1"/>
    <xf numFmtId="1" fontId="2" fillId="0" borderId="12" xfId="0" applyNumberFormat="1" applyFont="1" applyBorder="1"/>
    <xf numFmtId="1" fontId="2" fillId="0" borderId="14" xfId="0" applyNumberFormat="1" applyFont="1" applyBorder="1"/>
    <xf numFmtId="0" fontId="9" fillId="0" borderId="0" xfId="0" applyFont="1"/>
    <xf numFmtId="3" fontId="1" fillId="0" borderId="0" xfId="0" applyNumberFormat="1" applyFont="1" applyAlignment="1">
      <alignment horizontal="right" vertical="center" wrapText="1"/>
    </xf>
    <xf numFmtId="3" fontId="1" fillId="0" borderId="3" xfId="0" applyNumberFormat="1" applyFont="1" applyBorder="1" applyAlignment="1">
      <alignment horizontal="right" vertical="center" wrapText="1"/>
    </xf>
    <xf numFmtId="0" fontId="6" fillId="0" borderId="0" xfId="0" applyFont="1" applyAlignment="1">
      <alignment wrapText="1"/>
    </xf>
    <xf numFmtId="0" fontId="10" fillId="0" borderId="0" xfId="0" applyFont="1"/>
    <xf numFmtId="3" fontId="4" fillId="0" borderId="0" xfId="0" applyNumberFormat="1" applyFont="1"/>
    <xf numFmtId="0" fontId="1" fillId="0" borderId="0" xfId="0" applyFont="1"/>
    <xf numFmtId="0" fontId="1" fillId="0" borderId="0" xfId="0" applyFont="1" applyAlignment="1">
      <alignment horizontal="left"/>
    </xf>
    <xf numFmtId="3" fontId="1" fillId="0" borderId="0" xfId="0" applyNumberFormat="1" applyFont="1" applyAlignment="1">
      <alignment horizontal="left"/>
    </xf>
    <xf numFmtId="0" fontId="2" fillId="0" borderId="8" xfId="0" applyFont="1" applyBorder="1"/>
    <xf numFmtId="0" fontId="2" fillId="0" borderId="9" xfId="0" applyFont="1" applyBorder="1" applyAlignment="1">
      <alignment horizontal="center"/>
    </xf>
    <xf numFmtId="3" fontId="2" fillId="0" borderId="4" xfId="0" applyNumberFormat="1" applyFont="1" applyBorder="1" applyAlignment="1">
      <alignment horizontal="center"/>
    </xf>
    <xf numFmtId="0" fontId="2" fillId="0" borderId="4" xfId="0" applyFont="1" applyBorder="1"/>
    <xf numFmtId="0" fontId="2" fillId="0" borderId="10" xfId="0" applyFont="1" applyBorder="1" applyAlignment="1">
      <alignment horizontal="center"/>
    </xf>
    <xf numFmtId="0" fontId="2" fillId="0" borderId="3" xfId="0" applyFont="1" applyBorder="1" applyAlignment="1">
      <alignment horizontal="left"/>
    </xf>
    <xf numFmtId="3" fontId="2" fillId="0" borderId="0" xfId="0" applyNumberFormat="1" applyFont="1" applyAlignment="1">
      <alignment horizontal="center"/>
    </xf>
    <xf numFmtId="0" fontId="2" fillId="0" borderId="0" xfId="0" applyFont="1" applyAlignment="1">
      <alignment horizontal="center"/>
    </xf>
    <xf numFmtId="0" fontId="2" fillId="0" borderId="11" xfId="0" applyFont="1" applyBorder="1"/>
    <xf numFmtId="0" fontId="2" fillId="0" borderId="5" xfId="0" applyFont="1" applyBorder="1"/>
    <xf numFmtId="3" fontId="2" fillId="0" borderId="1" xfId="0" applyNumberFormat="1" applyFont="1" applyBorder="1"/>
    <xf numFmtId="0" fontId="2" fillId="0" borderId="1" xfId="0" applyFont="1" applyBorder="1"/>
    <xf numFmtId="0" fontId="2" fillId="0" borderId="6" xfId="0" applyFont="1" applyBorder="1"/>
    <xf numFmtId="0" fontId="2" fillId="0" borderId="6" xfId="0" quotePrefix="1" applyFont="1" applyBorder="1" applyAlignment="1">
      <alignment horizontal="center"/>
    </xf>
    <xf numFmtId="0" fontId="2" fillId="0" borderId="11" xfId="0" quotePrefix="1" applyFont="1" applyBorder="1" applyAlignment="1">
      <alignment horizontal="center"/>
    </xf>
    <xf numFmtId="0" fontId="1" fillId="0" borderId="1" xfId="0" applyFont="1" applyBorder="1"/>
    <xf numFmtId="0" fontId="1" fillId="0" borderId="10" xfId="0" applyFont="1" applyBorder="1"/>
    <xf numFmtId="0" fontId="1" fillId="0" borderId="3" xfId="0" applyFont="1" applyBorder="1"/>
    <xf numFmtId="3" fontId="1" fillId="0" borderId="0" xfId="0" applyNumberFormat="1" applyFont="1"/>
    <xf numFmtId="0" fontId="1" fillId="0" borderId="9" xfId="0" applyFont="1" applyBorder="1"/>
    <xf numFmtId="0" fontId="1" fillId="0" borderId="2" xfId="0" applyFont="1" applyBorder="1"/>
    <xf numFmtId="0" fontId="1" fillId="0" borderId="10" xfId="0" applyFont="1" applyBorder="1" applyAlignment="1">
      <alignment horizontal="center"/>
    </xf>
    <xf numFmtId="0" fontId="1" fillId="0" borderId="0" xfId="0" applyFont="1" applyAlignment="1">
      <alignment horizontal="right" vertical="top"/>
    </xf>
    <xf numFmtId="3" fontId="1" fillId="0" borderId="0" xfId="0" applyNumberFormat="1" applyFont="1" applyAlignment="1">
      <alignment horizontal="right" vertical="top"/>
    </xf>
    <xf numFmtId="164" fontId="1" fillId="0" borderId="10" xfId="53" applyNumberFormat="1" applyFont="1" applyBorder="1"/>
    <xf numFmtId="164" fontId="1" fillId="0" borderId="2" xfId="0" applyNumberFormat="1" applyFont="1" applyBorder="1" applyAlignment="1">
      <alignment horizontal="right" vertical="top"/>
    </xf>
    <xf numFmtId="164" fontId="1" fillId="0" borderId="10" xfId="0" applyNumberFormat="1" applyFont="1" applyBorder="1"/>
    <xf numFmtId="164" fontId="1" fillId="0" borderId="10" xfId="0" applyNumberFormat="1" applyFont="1" applyBorder="1" applyAlignment="1">
      <alignment horizontal="right" vertical="top"/>
    </xf>
    <xf numFmtId="0" fontId="2" fillId="0" borderId="3" xfId="0" applyFont="1" applyBorder="1"/>
    <xf numFmtId="3" fontId="2" fillId="0" borderId="0" xfId="0" applyNumberFormat="1" applyFont="1" applyAlignment="1">
      <alignment horizontal="right" vertical="top"/>
    </xf>
    <xf numFmtId="0" fontId="2" fillId="0" borderId="0" xfId="0" applyFont="1" applyAlignment="1">
      <alignment horizontal="right" vertical="top"/>
    </xf>
    <xf numFmtId="0" fontId="2" fillId="0" borderId="7" xfId="0" applyFont="1" applyBorder="1"/>
    <xf numFmtId="0" fontId="2" fillId="0" borderId="4" xfId="0" applyFont="1" applyBorder="1" applyAlignment="1">
      <alignment horizontal="right" vertical="top"/>
    </xf>
    <xf numFmtId="0" fontId="1" fillId="0" borderId="4" xfId="0" applyFont="1" applyBorder="1"/>
    <xf numFmtId="164" fontId="1" fillId="0" borderId="8" xfId="0" applyNumberFormat="1" applyFont="1" applyBorder="1" applyAlignment="1">
      <alignment horizontal="right" vertical="top"/>
    </xf>
    <xf numFmtId="164" fontId="1" fillId="0" borderId="9" xfId="0" applyNumberFormat="1" applyFont="1" applyBorder="1" applyAlignment="1">
      <alignment horizontal="right" vertical="top"/>
    </xf>
    <xf numFmtId="0" fontId="1" fillId="0" borderId="11" xfId="0" applyFont="1" applyBorder="1"/>
    <xf numFmtId="0" fontId="2" fillId="0" borderId="1" xfId="0" applyFont="1" applyBorder="1" applyAlignment="1">
      <alignment horizontal="right" vertical="top"/>
    </xf>
    <xf numFmtId="164" fontId="1" fillId="0" borderId="6" xfId="0" applyNumberFormat="1" applyFont="1" applyBorder="1" applyAlignment="1">
      <alignment horizontal="right" vertical="top"/>
    </xf>
    <xf numFmtId="164" fontId="1" fillId="0" borderId="11" xfId="0" applyNumberFormat="1" applyFont="1" applyBorder="1" applyAlignment="1">
      <alignment horizontal="right" vertical="top"/>
    </xf>
    <xf numFmtId="0" fontId="1" fillId="0" borderId="12" xfId="0" applyFont="1" applyBorder="1"/>
    <xf numFmtId="0" fontId="2" fillId="0" borderId="13" xfId="0" applyFont="1" applyBorder="1"/>
    <xf numFmtId="3" fontId="2" fillId="0" borderId="14" xfId="0" applyNumberFormat="1" applyFont="1" applyBorder="1" applyAlignment="1">
      <alignment horizontal="right" vertical="top"/>
    </xf>
    <xf numFmtId="0" fontId="1" fillId="0" borderId="14" xfId="0" applyFont="1" applyBorder="1"/>
    <xf numFmtId="164" fontId="1" fillId="0" borderId="15" xfId="0" applyNumberFormat="1" applyFont="1" applyBorder="1" applyAlignment="1">
      <alignment horizontal="right" vertical="top"/>
    </xf>
    <xf numFmtId="164" fontId="1" fillId="0" borderId="12" xfId="0" applyNumberFormat="1" applyFont="1" applyBorder="1" applyAlignment="1">
      <alignment horizontal="right" vertical="top"/>
    </xf>
    <xf numFmtId="164" fontId="1" fillId="0" borderId="0" xfId="0" applyNumberFormat="1" applyFont="1" applyAlignment="1">
      <alignment horizontal="right" vertical="top"/>
    </xf>
    <xf numFmtId="0" fontId="7" fillId="0" borderId="0" xfId="0" applyFont="1"/>
    <xf numFmtId="3" fontId="7" fillId="0" borderId="0" xfId="0" applyNumberFormat="1" applyFont="1"/>
    <xf numFmtId="164" fontId="6" fillId="0" borderId="0" xfId="0" applyNumberFormat="1" applyFont="1"/>
    <xf numFmtId="0" fontId="1" fillId="0" borderId="0" xfId="2" applyFont="1" applyAlignment="1" applyProtection="1"/>
    <xf numFmtId="0" fontId="1" fillId="0" borderId="0" xfId="2" applyNumberFormat="1" applyFont="1" applyAlignment="1" applyProtection="1"/>
    <xf numFmtId="0" fontId="10" fillId="0" borderId="0" xfId="0" applyFont="1" applyAlignment="1">
      <alignment horizontal="left" vertical="top"/>
    </xf>
    <xf numFmtId="0" fontId="4" fillId="0" borderId="0" xfId="0" applyFont="1" applyAlignment="1">
      <alignment horizontal="left" vertical="top"/>
    </xf>
    <xf numFmtId="0" fontId="9" fillId="0" borderId="0" xfId="0" applyFont="1" applyAlignment="1">
      <alignment vertical="top"/>
    </xf>
    <xf numFmtId="0" fontId="9" fillId="0" borderId="0" xfId="0" applyFont="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9" xfId="0" applyFont="1" applyBorder="1" applyAlignment="1">
      <alignment vertical="top"/>
    </xf>
    <xf numFmtId="0" fontId="2" fillId="0" borderId="4" xfId="0" applyFont="1" applyBorder="1" applyAlignment="1">
      <alignment horizontal="left" vertical="top"/>
    </xf>
    <xf numFmtId="0" fontId="1" fillId="0" borderId="4" xfId="0" applyFont="1" applyBorder="1" applyAlignment="1">
      <alignment horizontal="left"/>
    </xf>
    <xf numFmtId="0" fontId="1" fillId="0" borderId="7" xfId="0" applyFont="1" applyBorder="1" applyAlignment="1">
      <alignment horizontal="left"/>
    </xf>
    <xf numFmtId="0" fontId="2" fillId="0" borderId="11" xfId="0" applyFont="1" applyBorder="1" applyAlignment="1">
      <alignment horizontal="left" vertical="top" wrapText="1"/>
    </xf>
    <xf numFmtId="0" fontId="2" fillId="0" borderId="5" xfId="0" applyFont="1" applyBorder="1" applyAlignment="1">
      <alignment horizontal="right" vertical="top"/>
    </xf>
    <xf numFmtId="0" fontId="1" fillId="0" borderId="10" xfId="0" applyFont="1" applyBorder="1" applyAlignment="1">
      <alignment vertical="top"/>
    </xf>
    <xf numFmtId="0" fontId="1" fillId="0" borderId="3" xfId="0" applyFont="1" applyBorder="1" applyAlignment="1">
      <alignment vertical="top"/>
    </xf>
    <xf numFmtId="1" fontId="1" fillId="0" borderId="10" xfId="0" applyNumberFormat="1" applyFont="1" applyBorder="1" applyAlignment="1">
      <alignment horizontal="left" vertical="center"/>
    </xf>
    <xf numFmtId="3" fontId="1" fillId="0" borderId="0" xfId="0" applyNumberFormat="1" applyFont="1" applyAlignment="1">
      <alignment horizontal="right" vertical="center"/>
    </xf>
    <xf numFmtId="1" fontId="1" fillId="0" borderId="0" xfId="0" applyNumberFormat="1" applyFont="1" applyAlignment="1">
      <alignment horizontal="right" vertical="center"/>
    </xf>
    <xf numFmtId="0" fontId="1" fillId="0" borderId="0" xfId="0" applyFont="1" applyAlignment="1">
      <alignment horizontal="right" vertical="center"/>
    </xf>
    <xf numFmtId="3" fontId="2" fillId="0" borderId="0" xfId="0" applyNumberFormat="1" applyFont="1" applyAlignment="1">
      <alignment horizontal="right" vertical="center"/>
    </xf>
    <xf numFmtId="2" fontId="1" fillId="0" borderId="0" xfId="0" applyNumberFormat="1" applyFont="1" applyAlignment="1">
      <alignment horizontal="right" vertical="center"/>
    </xf>
    <xf numFmtId="2" fontId="2" fillId="0" borderId="3" xfId="0" applyNumberFormat="1" applyFont="1" applyBorder="1" applyAlignment="1">
      <alignment horizontal="right" vertical="center"/>
    </xf>
    <xf numFmtId="0" fontId="1" fillId="0" borderId="0" xfId="0" applyFont="1" applyAlignment="1">
      <alignment horizontal="right" vertical="center" wrapText="1"/>
    </xf>
    <xf numFmtId="0" fontId="2" fillId="0" borderId="3" xfId="0" applyFont="1" applyBorder="1" applyAlignment="1">
      <alignment horizontal="right" vertical="center"/>
    </xf>
    <xf numFmtId="1" fontId="2" fillId="0" borderId="0" xfId="0" applyNumberFormat="1" applyFont="1" applyAlignment="1">
      <alignment horizontal="right" vertical="center"/>
    </xf>
    <xf numFmtId="10" fontId="1" fillId="0" borderId="0" xfId="0" applyNumberFormat="1" applyFont="1" applyAlignment="1">
      <alignment vertical="center" wrapText="1"/>
    </xf>
    <xf numFmtId="164" fontId="1" fillId="0" borderId="0" xfId="0" applyNumberFormat="1" applyFont="1" applyAlignment="1">
      <alignment vertical="center" wrapText="1"/>
    </xf>
    <xf numFmtId="0" fontId="1" fillId="0" borderId="0" xfId="0" applyFont="1" applyAlignment="1">
      <alignment vertical="center"/>
    </xf>
    <xf numFmtId="1" fontId="1" fillId="0" borderId="10" xfId="0" quotePrefix="1" applyNumberFormat="1" applyFont="1" applyBorder="1" applyAlignment="1">
      <alignment horizontal="left" vertical="center"/>
    </xf>
    <xf numFmtId="0" fontId="1" fillId="0" borderId="2" xfId="0" applyFont="1" applyBorder="1" applyAlignment="1">
      <alignment vertical="center" wrapText="1"/>
    </xf>
    <xf numFmtId="1" fontId="1" fillId="0" borderId="0" xfId="0" applyNumberFormat="1" applyFont="1" applyAlignment="1">
      <alignment horizontal="left" vertical="center"/>
    </xf>
    <xf numFmtId="3" fontId="1" fillId="0" borderId="2" xfId="0" applyNumberFormat="1" applyFont="1" applyBorder="1" applyAlignment="1">
      <alignment horizontal="right" vertical="center"/>
    </xf>
    <xf numFmtId="1" fontId="1"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1" xfId="0" applyNumberFormat="1" applyFont="1" applyBorder="1" applyAlignment="1">
      <alignment horizontal="right" vertical="center"/>
    </xf>
    <xf numFmtId="0" fontId="1" fillId="0" borderId="1" xfId="0" applyFont="1" applyBorder="1" applyAlignment="1">
      <alignment horizontal="right" vertical="center" wrapText="1"/>
    </xf>
    <xf numFmtId="0" fontId="1" fillId="0" borderId="1"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top"/>
    </xf>
    <xf numFmtId="0" fontId="6" fillId="0" borderId="0" xfId="0" applyFont="1" applyAlignment="1">
      <alignment vertical="center"/>
    </xf>
    <xf numFmtId="0" fontId="6" fillId="0" borderId="0" xfId="0" applyFont="1" applyAlignment="1">
      <alignment vertical="center" wrapText="1"/>
    </xf>
    <xf numFmtId="10" fontId="6" fillId="0" borderId="0" xfId="0" applyNumberFormat="1" applyFont="1" applyAlignment="1">
      <alignment vertical="center" wrapText="1"/>
    </xf>
    <xf numFmtId="164" fontId="6" fillId="0" borderId="0" xfId="0" applyNumberFormat="1" applyFont="1" applyAlignment="1">
      <alignment vertical="center" wrapText="1"/>
    </xf>
    <xf numFmtId="0" fontId="6" fillId="0" borderId="0" xfId="0" applyFont="1" applyAlignment="1">
      <alignment vertical="top"/>
    </xf>
    <xf numFmtId="0" fontId="8" fillId="0" borderId="0" xfId="0" applyFont="1" applyAlignment="1">
      <alignment vertical="top"/>
    </xf>
    <xf numFmtId="0" fontId="1" fillId="0" borderId="0" xfId="0" applyFont="1" applyAlignment="1">
      <alignment horizontal="right" vertical="top" wrapText="1"/>
    </xf>
    <xf numFmtId="0" fontId="9" fillId="0" borderId="0" xfId="0" applyFont="1" applyAlignment="1">
      <alignment horizontal="right" vertical="top"/>
    </xf>
    <xf numFmtId="0" fontId="9" fillId="0" borderId="0" xfId="0" applyFont="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7" fillId="0" borderId="0" xfId="0" applyFont="1" applyAlignment="1">
      <alignment horizontal="center" vertical="top"/>
    </xf>
    <xf numFmtId="0" fontId="6" fillId="0" borderId="0" xfId="0" applyFont="1" applyAlignment="1">
      <alignment horizontal="righ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3" fontId="7" fillId="0" borderId="0" xfId="0" applyNumberFormat="1" applyFont="1" applyAlignment="1">
      <alignment horizontal="right" vertical="center" wrapText="1"/>
    </xf>
    <xf numFmtId="0" fontId="7" fillId="0" borderId="0" xfId="0" applyFont="1" applyAlignment="1">
      <alignment horizontal="left" vertical="center" wrapText="1"/>
    </xf>
    <xf numFmtId="0" fontId="1" fillId="0" borderId="5" xfId="0" applyFont="1" applyBorder="1" applyAlignment="1">
      <alignment horizontal="left" vertical="center" wrapText="1"/>
    </xf>
    <xf numFmtId="3" fontId="6" fillId="0" borderId="0" xfId="0" applyNumberFormat="1" applyFont="1" applyAlignment="1">
      <alignment horizontal="right" vertical="center" wrapText="1"/>
    </xf>
    <xf numFmtId="0" fontId="2" fillId="0" borderId="0" xfId="0" applyFont="1" applyAlignment="1">
      <alignment horizontal="center" vertical="center" wrapText="1"/>
    </xf>
    <xf numFmtId="0" fontId="1" fillId="0" borderId="3" xfId="0" applyFont="1" applyBorder="1" applyAlignment="1">
      <alignment horizontal="left" vertical="center" wrapText="1"/>
    </xf>
    <xf numFmtId="1" fontId="2" fillId="0" borderId="0" xfId="0" applyNumberFormat="1" applyFont="1" applyAlignment="1">
      <alignment horizontal="center" vertical="center"/>
    </xf>
    <xf numFmtId="3" fontId="1" fillId="0" borderId="3" xfId="0" applyNumberFormat="1" applyFont="1" applyBorder="1" applyAlignment="1">
      <alignment horizontal="right" vertical="center"/>
    </xf>
    <xf numFmtId="0" fontId="1" fillId="0" borderId="0" xfId="0" applyFont="1" applyAlignment="1">
      <alignment horizontal="left" vertical="center"/>
    </xf>
    <xf numFmtId="1" fontId="2" fillId="0" borderId="2" xfId="0" applyNumberFormat="1" applyFont="1" applyBorder="1" applyAlignment="1">
      <alignment horizontal="center" vertical="center"/>
    </xf>
    <xf numFmtId="3" fontId="1" fillId="0" borderId="1" xfId="0" applyNumberFormat="1" applyFont="1" applyBorder="1" applyAlignment="1">
      <alignment horizontal="right" vertical="center" wrapText="1"/>
    </xf>
    <xf numFmtId="0" fontId="8" fillId="0" borderId="0" xfId="0" applyFont="1" applyAlignment="1">
      <alignment horizontal="left" vertical="top"/>
    </xf>
    <xf numFmtId="0" fontId="6" fillId="0" borderId="0" xfId="0" applyFont="1" applyAlignment="1">
      <alignment horizontal="right" vertical="center"/>
    </xf>
    <xf numFmtId="0" fontId="1" fillId="0" borderId="0" xfId="0" applyFont="1" applyAlignment="1">
      <alignment horizontal="center" vertical="center"/>
    </xf>
    <xf numFmtId="3" fontId="8" fillId="0" borderId="0" xfId="0" applyNumberFormat="1" applyFont="1" applyAlignment="1">
      <alignment wrapText="1"/>
    </xf>
    <xf numFmtId="0" fontId="1" fillId="0" borderId="0" xfId="0" applyFont="1" applyAlignment="1">
      <alignment horizontal="center"/>
    </xf>
    <xf numFmtId="0" fontId="1" fillId="0" borderId="2" xfId="0" applyFont="1" applyBorder="1" applyAlignment="1">
      <alignment horizontal="center"/>
    </xf>
    <xf numFmtId="3" fontId="1" fillId="0" borderId="10" xfId="0" applyNumberFormat="1" applyFont="1" applyBorder="1" applyAlignment="1">
      <alignment horizontal="right"/>
    </xf>
    <xf numFmtId="3" fontId="1" fillId="0" borderId="0" xfId="0" applyNumberFormat="1" applyFont="1" applyAlignment="1">
      <alignment horizontal="right"/>
    </xf>
    <xf numFmtId="3" fontId="1" fillId="0" borderId="2" xfId="0" applyNumberFormat="1" applyFont="1" applyBorder="1" applyAlignment="1">
      <alignment horizontal="right"/>
    </xf>
    <xf numFmtId="3" fontId="1" fillId="0" borderId="10" xfId="0" applyNumberFormat="1" applyFont="1" applyBorder="1"/>
    <xf numFmtId="0" fontId="1" fillId="0" borderId="0" xfId="0" quotePrefix="1" applyFont="1" applyAlignment="1">
      <alignment horizontal="center"/>
    </xf>
    <xf numFmtId="1" fontId="1" fillId="0" borderId="0" xfId="0" applyNumberFormat="1" applyFont="1" applyAlignment="1">
      <alignment horizontal="center"/>
    </xf>
    <xf numFmtId="1" fontId="1" fillId="0" borderId="0" xfId="0" applyNumberFormat="1" applyFont="1" applyAlignment="1" applyProtection="1">
      <alignment horizontal="center"/>
      <protection locked="0"/>
    </xf>
    <xf numFmtId="0" fontId="1" fillId="0" borderId="3" xfId="0" applyFont="1" applyBorder="1" applyAlignment="1">
      <alignment horizontal="center"/>
    </xf>
    <xf numFmtId="3" fontId="1" fillId="0" borderId="3" xfId="0" applyNumberFormat="1" applyFont="1" applyBorder="1" applyAlignment="1">
      <alignment horizontal="right"/>
    </xf>
    <xf numFmtId="0" fontId="1" fillId="0" borderId="3" xfId="0" quotePrefix="1" applyFont="1" applyBorder="1" applyAlignment="1">
      <alignment horizontal="center"/>
    </xf>
    <xf numFmtId="0" fontId="1" fillId="0" borderId="0" xfId="0" applyFont="1" applyAlignment="1">
      <alignment horizontal="left" indent="1"/>
    </xf>
    <xf numFmtId="0" fontId="1" fillId="0" borderId="0" xfId="0" applyFont="1" applyAlignment="1">
      <alignment horizontal="left" vertical="top" wrapText="1"/>
    </xf>
    <xf numFmtId="1" fontId="2" fillId="0" borderId="1" xfId="0" applyNumberFormat="1" applyFont="1" applyBorder="1"/>
    <xf numFmtId="1" fontId="1" fillId="0" borderId="0" xfId="0" applyNumberFormat="1" applyFont="1"/>
    <xf numFmtId="3" fontId="1" fillId="0" borderId="3" xfId="0" applyNumberFormat="1" applyFont="1" applyBorder="1"/>
    <xf numFmtId="3" fontId="1" fillId="0" borderId="0" xfId="0" applyNumberFormat="1" applyFont="1" applyAlignment="1">
      <alignment horizontal="center"/>
    </xf>
    <xf numFmtId="3" fontId="1" fillId="0" borderId="11" xfId="0" applyNumberFormat="1" applyFont="1" applyBorder="1"/>
    <xf numFmtId="3" fontId="1" fillId="0" borderId="1" xfId="0" applyNumberFormat="1" applyFont="1" applyBorder="1"/>
    <xf numFmtId="3" fontId="1" fillId="0" borderId="4" xfId="0" applyNumberFormat="1" applyFont="1" applyBorder="1"/>
    <xf numFmtId="3" fontId="1" fillId="0" borderId="6" xfId="0" applyNumberFormat="1" applyFont="1" applyBorder="1"/>
    <xf numFmtId="3" fontId="1" fillId="0" borderId="1" xfId="0" applyNumberFormat="1" applyFont="1" applyBorder="1" applyAlignment="1">
      <alignment vertical="center"/>
    </xf>
    <xf numFmtId="3" fontId="8" fillId="0" borderId="0" xfId="0" applyNumberFormat="1" applyFont="1" applyAlignment="1">
      <alignment horizontal="left" wrapText="1"/>
    </xf>
    <xf numFmtId="0" fontId="2" fillId="0" borderId="1" xfId="0" applyFont="1" applyBorder="1" applyAlignment="1" applyProtection="1">
      <alignment horizontal="center" wrapText="1"/>
      <protection locked="0"/>
    </xf>
    <xf numFmtId="0" fontId="2" fillId="0" borderId="6" xfId="0" applyFont="1" applyBorder="1" applyAlignment="1">
      <alignment horizontal="center" wrapText="1"/>
    </xf>
    <xf numFmtId="0" fontId="2" fillId="0" borderId="1" xfId="0" applyFont="1" applyBorder="1" applyAlignment="1">
      <alignment horizontal="center" wrapText="1"/>
    </xf>
    <xf numFmtId="167" fontId="2" fillId="0" borderId="1" xfId="0" applyNumberFormat="1" applyFont="1" applyBorder="1" applyAlignment="1" applyProtection="1">
      <alignment horizontal="center" wrapText="1"/>
      <protection locked="0"/>
    </xf>
    <xf numFmtId="166" fontId="2" fillId="0" borderId="1" xfId="0" applyNumberFormat="1" applyFont="1" applyBorder="1" applyAlignment="1" applyProtection="1">
      <alignment horizontal="center" wrapText="1"/>
      <protection locked="0"/>
    </xf>
    <xf numFmtId="0" fontId="1" fillId="0" borderId="0" xfId="0" applyFont="1" applyAlignment="1">
      <alignment wrapText="1"/>
    </xf>
    <xf numFmtId="165" fontId="1" fillId="0" borderId="0" xfId="0" applyNumberFormat="1" applyFont="1" applyAlignment="1" applyProtection="1">
      <alignment horizontal="center"/>
      <protection locked="0"/>
    </xf>
    <xf numFmtId="164" fontId="1" fillId="0" borderId="0" xfId="0" applyNumberFormat="1" applyFont="1"/>
    <xf numFmtId="168" fontId="1" fillId="0" borderId="0" xfId="52" applyNumberFormat="1" applyFont="1"/>
    <xf numFmtId="167" fontId="1" fillId="0" borderId="0" xfId="0" applyNumberFormat="1" applyFont="1" applyProtection="1">
      <protection locked="0"/>
    </xf>
    <xf numFmtId="166" fontId="1" fillId="0" borderId="0" xfId="0" applyNumberFormat="1" applyFont="1" applyProtection="1">
      <protection locked="0"/>
    </xf>
    <xf numFmtId="166" fontId="1" fillId="0" borderId="0" xfId="0" applyNumberFormat="1" applyFont="1"/>
    <xf numFmtId="165" fontId="1" fillId="0" borderId="3" xfId="0" applyNumberFormat="1" applyFont="1" applyBorder="1" applyAlignment="1" applyProtection="1">
      <alignment horizontal="center"/>
      <protection locked="0"/>
    </xf>
    <xf numFmtId="0" fontId="6" fillId="0" borderId="0" xfId="0" applyFont="1" applyAlignment="1">
      <alignment horizontal="center"/>
    </xf>
    <xf numFmtId="167" fontId="6" fillId="0" borderId="0" xfId="0" applyNumberFormat="1" applyFont="1" applyProtection="1">
      <protection locked="0"/>
    </xf>
    <xf numFmtId="164" fontId="1" fillId="0" borderId="10" xfId="56" applyNumberFormat="1" applyFont="1" applyBorder="1"/>
    <xf numFmtId="1" fontId="1" fillId="0" borderId="4" xfId="0" applyNumberFormat="1" applyFont="1" applyBorder="1"/>
    <xf numFmtId="3" fontId="1" fillId="0" borderId="0" xfId="0" quotePrefix="1" applyNumberFormat="1" applyFont="1"/>
    <xf numFmtId="3" fontId="1" fillId="0" borderId="14" xfId="0" applyNumberFormat="1" applyFont="1" applyBorder="1"/>
    <xf numFmtId="0" fontId="1" fillId="0" borderId="0" xfId="0" quotePrefix="1" applyFont="1" applyAlignment="1">
      <alignment horizontal="right" vertical="center" wrapText="1"/>
    </xf>
    <xf numFmtId="3" fontId="1" fillId="0" borderId="2" xfId="0" quotePrefix="1" applyNumberFormat="1" applyFont="1" applyBorder="1" applyAlignment="1">
      <alignment horizontal="right"/>
    </xf>
    <xf numFmtId="1" fontId="1" fillId="0" borderId="0" xfId="0" quotePrefix="1" applyNumberFormat="1" applyFont="1" applyAlignment="1" applyProtection="1">
      <alignment horizontal="center"/>
      <protection locked="0"/>
    </xf>
    <xf numFmtId="1" fontId="1" fillId="0" borderId="2" xfId="0" applyNumberFormat="1" applyFont="1" applyBorder="1" applyAlignment="1">
      <alignment horizontal="left" vertical="center"/>
    </xf>
    <xf numFmtId="3" fontId="1" fillId="0" borderId="0" xfId="0" quotePrefix="1" applyNumberFormat="1" applyFont="1" applyAlignment="1">
      <alignment horizontal="right"/>
    </xf>
    <xf numFmtId="0" fontId="7" fillId="0" borderId="0" xfId="0" applyFont="1" applyAlignment="1">
      <alignment horizontal="left" wrapText="1"/>
    </xf>
    <xf numFmtId="3" fontId="1" fillId="0" borderId="1" xfId="0" applyNumberFormat="1" applyFont="1" applyBorder="1" applyAlignment="1">
      <alignment horizontal="center"/>
    </xf>
    <xf numFmtId="0" fontId="1" fillId="0" borderId="8" xfId="0" applyFont="1" applyBorder="1" applyAlignment="1">
      <alignment horizontal="right" vertical="center" wrapText="1"/>
    </xf>
    <xf numFmtId="3"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3" fontId="1" fillId="0" borderId="0" xfId="0" quotePrefix="1" applyNumberFormat="1" applyFont="1" applyAlignment="1">
      <alignment horizontal="right" vertical="center" wrapText="1"/>
    </xf>
    <xf numFmtId="3" fontId="1" fillId="0" borderId="1" xfId="0" quotePrefix="1" applyNumberFormat="1" applyFont="1" applyBorder="1" applyAlignment="1">
      <alignment horizontal="right" vertical="center" wrapText="1"/>
    </xf>
    <xf numFmtId="168" fontId="1" fillId="0" borderId="0" xfId="54" applyNumberFormat="1" applyFont="1" applyBorder="1" applyAlignment="1">
      <alignment horizontal="right" vertical="top"/>
    </xf>
    <xf numFmtId="1" fontId="1" fillId="0" borderId="3" xfId="0" applyNumberFormat="1" applyFont="1" applyBorder="1" applyAlignment="1">
      <alignment horizontal="left" vertical="center"/>
    </xf>
    <xf numFmtId="3" fontId="1" fillId="0" borderId="1" xfId="0" applyNumberFormat="1" applyFont="1" applyBorder="1" applyAlignment="1">
      <alignment horizontal="center" vertical="center"/>
    </xf>
    <xf numFmtId="1" fontId="2" fillId="0" borderId="14" xfId="0" quotePrefix="1" applyNumberFormat="1" applyFont="1" applyBorder="1" applyAlignment="1">
      <alignment horizontal="right"/>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0" borderId="0" xfId="54" applyNumberFormat="1" applyFont="1"/>
    <xf numFmtId="1" fontId="2" fillId="0" borderId="3" xfId="0" applyNumberFormat="1" applyFont="1" applyBorder="1" applyAlignment="1">
      <alignment horizontal="center" vertical="center"/>
    </xf>
    <xf numFmtId="0" fontId="8" fillId="0" borderId="0" xfId="0" applyFont="1" applyAlignment="1">
      <alignment horizontal="left" vertical="center" wrapText="1"/>
    </xf>
    <xf numFmtId="3" fontId="1" fillId="0" borderId="7" xfId="0" applyNumberFormat="1" applyFont="1" applyBorder="1"/>
    <xf numFmtId="3" fontId="1" fillId="0" borderId="13" xfId="0" applyNumberFormat="1" applyFont="1" applyBorder="1"/>
    <xf numFmtId="0" fontId="6" fillId="0" borderId="0" xfId="0" quotePrefix="1" applyFont="1" applyAlignment="1">
      <alignment horizontal="left" wrapText="1"/>
    </xf>
    <xf numFmtId="0" fontId="2" fillId="0" borderId="12" xfId="0" applyFont="1" applyBorder="1"/>
    <xf numFmtId="0" fontId="42" fillId="0" borderId="25" xfId="0" applyFont="1" applyBorder="1" applyAlignment="1">
      <alignment horizontal="left" vertical="top" wrapText="1"/>
    </xf>
    <xf numFmtId="0" fontId="42" fillId="0" borderId="26" xfId="0" applyFont="1" applyBorder="1" applyAlignment="1">
      <alignment horizontal="left" vertical="top" wrapText="1"/>
    </xf>
    <xf numFmtId="3" fontId="42" fillId="0" borderId="25" xfId="0" applyNumberFormat="1" applyFont="1" applyBorder="1" applyAlignment="1">
      <alignment horizontal="right" vertical="top" wrapText="1"/>
    </xf>
    <xf numFmtId="3" fontId="42" fillId="0" borderId="26" xfId="0" applyNumberFormat="1" applyFont="1" applyBorder="1" applyAlignment="1">
      <alignment horizontal="right" vertical="top" wrapText="1"/>
    </xf>
    <xf numFmtId="168" fontId="1" fillId="0" borderId="10" xfId="54" applyNumberFormat="1" applyFont="1" applyBorder="1"/>
    <xf numFmtId="0" fontId="45" fillId="0" borderId="3" xfId="0" applyFont="1" applyBorder="1"/>
    <xf numFmtId="0" fontId="1" fillId="0" borderId="0" xfId="0" quotePrefix="1" applyFont="1" applyAlignment="1">
      <alignment horizontal="left" wrapText="1"/>
    </xf>
    <xf numFmtId="0" fontId="7" fillId="0" borderId="0" xfId="0" applyFont="1" applyAlignment="1">
      <alignment horizontal="left" vertical="top" wrapText="1"/>
    </xf>
    <xf numFmtId="0" fontId="45" fillId="0" borderId="0" xfId="0" applyFont="1"/>
    <xf numFmtId="0" fontId="42" fillId="0" borderId="27" xfId="0" applyFont="1" applyBorder="1" applyAlignment="1">
      <alignment horizontal="left" vertical="top" wrapText="1"/>
    </xf>
    <xf numFmtId="3" fontId="42" fillId="0" borderId="27" xfId="0" applyNumberFormat="1" applyFont="1" applyBorder="1" applyAlignment="1">
      <alignment horizontal="right" vertical="top" wrapText="1"/>
    </xf>
    <xf numFmtId="0" fontId="1" fillId="0" borderId="6" xfId="0" applyFont="1" applyBorder="1" applyAlignment="1">
      <alignment horizontal="left"/>
    </xf>
    <xf numFmtId="3" fontId="1" fillId="0" borderId="5" xfId="0" applyNumberFormat="1" applyFont="1" applyBorder="1"/>
    <xf numFmtId="1" fontId="2" fillId="0" borderId="1" xfId="0" applyNumberFormat="1" applyFont="1" applyBorder="1" applyAlignment="1">
      <alignment horizontal="center" vertical="center"/>
    </xf>
    <xf numFmtId="1" fontId="1" fillId="0" borderId="3" xfId="0" applyNumberFormat="1" applyFont="1" applyBorder="1"/>
    <xf numFmtId="3" fontId="1" fillId="0" borderId="12" xfId="0" applyNumberFormat="1" applyFont="1" applyBorder="1"/>
    <xf numFmtId="3" fontId="1" fillId="0" borderId="5" xfId="0" applyNumberFormat="1" applyFont="1" applyBorder="1" applyAlignment="1">
      <alignment horizontal="center"/>
    </xf>
    <xf numFmtId="3" fontId="1" fillId="0" borderId="2" xfId="0" applyNumberFormat="1" applyFont="1" applyBorder="1"/>
    <xf numFmtId="0" fontId="1" fillId="0" borderId="2" xfId="0" applyFont="1" applyBorder="1" applyAlignment="1">
      <alignment horizontal="left"/>
    </xf>
    <xf numFmtId="168" fontId="1" fillId="0" borderId="11" xfId="54" applyNumberFormat="1" applyFont="1" applyBorder="1"/>
    <xf numFmtId="1" fontId="1" fillId="0" borderId="1" xfId="0" applyNumberFormat="1" applyFont="1" applyBorder="1" applyAlignment="1">
      <alignment horizontal="left" vertical="center"/>
    </xf>
    <xf numFmtId="0" fontId="2" fillId="0" borderId="5" xfId="0" applyFont="1" applyBorder="1" applyAlignment="1">
      <alignmen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3" fontId="8" fillId="0" borderId="0" xfId="0" applyNumberFormat="1" applyFont="1" applyAlignment="1">
      <alignment wrapText="1"/>
    </xf>
    <xf numFmtId="3" fontId="6" fillId="0" borderId="0" xfId="0" applyNumberFormat="1" applyFont="1" applyAlignment="1">
      <alignment wrapText="1"/>
    </xf>
    <xf numFmtId="3" fontId="7" fillId="0" borderId="0" xfId="0" applyNumberFormat="1" applyFont="1" applyAlignment="1">
      <alignment wrapText="1"/>
    </xf>
    <xf numFmtId="0" fontId="0" fillId="0" borderId="0" xfId="0" applyAlignment="1">
      <alignment wrapText="1"/>
    </xf>
    <xf numFmtId="0" fontId="43" fillId="0" borderId="0" xfId="0" applyFont="1" applyAlignment="1">
      <alignment horizontal="left" vertical="top" wrapText="1"/>
    </xf>
    <xf numFmtId="0" fontId="7" fillId="0" borderId="0" xfId="0" applyFont="1" applyAlignment="1">
      <alignment horizontal="left" wrapText="1"/>
    </xf>
    <xf numFmtId="0" fontId="2" fillId="0" borderId="8" xfId="0" applyFont="1" applyBorder="1" applyAlignment="1">
      <alignment horizontal="center" vertical="top"/>
    </xf>
    <xf numFmtId="0" fontId="1" fillId="0" borderId="4" xfId="0" applyFont="1" applyBorder="1" applyAlignment="1">
      <alignment horizontal="center" vertical="top"/>
    </xf>
    <xf numFmtId="0" fontId="6" fillId="0" borderId="0" xfId="0" applyFont="1" applyAlignment="1">
      <alignment horizontal="left" wrapText="1"/>
    </xf>
    <xf numFmtId="0" fontId="1"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6" fillId="0" borderId="1" xfId="0" applyFont="1" applyBorder="1" applyAlignment="1">
      <alignment wrapText="1"/>
    </xf>
    <xf numFmtId="0" fontId="7" fillId="0" borderId="0" xfId="0" applyFont="1" applyAlignment="1">
      <alignment horizontal="center" wrapText="1"/>
    </xf>
    <xf numFmtId="0" fontId="7" fillId="0" borderId="0" xfId="0" applyFont="1" applyAlignment="1">
      <alignment wrapText="1"/>
    </xf>
    <xf numFmtId="0" fontId="8" fillId="0" borderId="0" xfId="0" applyFont="1" applyAlignment="1">
      <alignment horizontal="left" vertical="top" wrapText="1"/>
    </xf>
    <xf numFmtId="0" fontId="6" fillId="0" borderId="0" xfId="0" applyFont="1" applyAlignment="1">
      <alignment wrapText="1"/>
    </xf>
    <xf numFmtId="0" fontId="6" fillId="0" borderId="0" xfId="0" applyFont="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wrapText="1"/>
    </xf>
    <xf numFmtId="0" fontId="8" fillId="0" borderId="0" xfId="0" applyFont="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0" xfId="0" applyFont="1" applyBorder="1" applyAlignment="1">
      <alignment wrapText="1"/>
    </xf>
    <xf numFmtId="0" fontId="1" fillId="0" borderId="11" xfId="0" applyFont="1" applyBorder="1" applyAlignment="1">
      <alignment wrapText="1"/>
    </xf>
    <xf numFmtId="0" fontId="2" fillId="0" borderId="2" xfId="0" applyFont="1" applyBorder="1" applyAlignment="1">
      <alignment horizontal="center" vertical="center" wrapText="1"/>
    </xf>
    <xf numFmtId="0" fontId="1" fillId="0" borderId="6" xfId="0" applyFont="1" applyBorder="1" applyAlignment="1">
      <alignment horizontal="center" vertical="center" wrapText="1"/>
    </xf>
    <xf numFmtId="0" fontId="6" fillId="0" borderId="0" xfId="0" quotePrefix="1" applyFont="1" applyAlignment="1">
      <alignment horizontal="left" wrapText="1"/>
    </xf>
    <xf numFmtId="3" fontId="1" fillId="0" borderId="0" xfId="0" applyNumberFormat="1" applyFont="1" applyAlignment="1">
      <alignment vertical="center"/>
    </xf>
    <xf numFmtId="3" fontId="1" fillId="0" borderId="0" xfId="0" applyNumberFormat="1" applyFont="1" applyAlignment="1">
      <alignment horizontal="right" vertical="center"/>
    </xf>
    <xf numFmtId="3" fontId="8" fillId="0" borderId="0" xfId="0" applyNumberFormat="1" applyFont="1" applyAlignment="1">
      <alignment horizontal="left" wrapText="1"/>
    </xf>
    <xf numFmtId="3" fontId="1" fillId="0" borderId="3" xfId="0" applyNumberFormat="1" applyFont="1" applyBorder="1" applyAlignment="1">
      <alignment horizontal="center" vertical="center"/>
    </xf>
    <xf numFmtId="3" fontId="1" fillId="0" borderId="0" xfId="0" applyNumberFormat="1" applyFont="1" applyAlignment="1">
      <alignment horizontal="center" vertical="center"/>
    </xf>
    <xf numFmtId="2" fontId="10" fillId="0" borderId="0" xfId="0" applyNumberFormat="1" applyFont="1" applyAlignment="1">
      <alignment horizontal="left" wrapText="1"/>
    </xf>
    <xf numFmtId="0" fontId="0" fillId="0" borderId="0" xfId="0"/>
    <xf numFmtId="3" fontId="1" fillId="0" borderId="0" xfId="0" quotePrefix="1" applyNumberFormat="1" applyFont="1" applyBorder="1" applyAlignment="1">
      <alignment horizontal="right"/>
    </xf>
    <xf numFmtId="3" fontId="1" fillId="0" borderId="0" xfId="0" applyNumberFormat="1" applyFont="1" applyBorder="1" applyAlignment="1">
      <alignment horizontal="right"/>
    </xf>
    <xf numFmtId="0" fontId="1" fillId="0" borderId="0" xfId="0" quotePrefix="1" applyFont="1" applyBorder="1" applyAlignment="1">
      <alignment horizontal="center"/>
    </xf>
    <xf numFmtId="1" fontId="1" fillId="0" borderId="0" xfId="0" quotePrefix="1" applyNumberFormat="1" applyFont="1" applyBorder="1" applyAlignment="1" applyProtection="1">
      <alignment horizontal="center"/>
      <protection locked="0"/>
    </xf>
    <xf numFmtId="3" fontId="2" fillId="0" borderId="0" xfId="0" applyNumberFormat="1" applyFont="1" applyBorder="1" applyAlignment="1">
      <alignment horizontal="right"/>
    </xf>
    <xf numFmtId="0" fontId="1" fillId="0" borderId="1" xfId="0" quotePrefix="1" applyFont="1" applyBorder="1" applyAlignment="1">
      <alignment horizontal="center"/>
    </xf>
    <xf numFmtId="3" fontId="1" fillId="0" borderId="6" xfId="0" quotePrefix="1" applyNumberFormat="1" applyFont="1" applyBorder="1" applyAlignment="1">
      <alignment horizontal="right"/>
    </xf>
    <xf numFmtId="1" fontId="1" fillId="0" borderId="1" xfId="0" quotePrefix="1" applyNumberFormat="1" applyFont="1" applyBorder="1" applyAlignment="1" applyProtection="1">
      <alignment horizontal="center"/>
      <protection locked="0"/>
    </xf>
    <xf numFmtId="3" fontId="1" fillId="0" borderId="5" xfId="0" applyNumberFormat="1" applyFont="1" applyBorder="1" applyAlignment="1">
      <alignment horizontal="right"/>
    </xf>
    <xf numFmtId="3" fontId="1" fillId="0" borderId="11" xfId="0" applyNumberFormat="1" applyFont="1" applyBorder="1" applyAlignment="1">
      <alignment horizontal="right"/>
    </xf>
    <xf numFmtId="3" fontId="2" fillId="0" borderId="1" xfId="0" applyNumberFormat="1" applyFont="1" applyBorder="1" applyAlignment="1">
      <alignment horizontal="right"/>
    </xf>
    <xf numFmtId="0" fontId="2" fillId="0" borderId="0" xfId="0" quotePrefix="1" applyFont="1" applyAlignment="1">
      <alignment wrapText="1"/>
    </xf>
    <xf numFmtId="0" fontId="2" fillId="0" borderId="0" xfId="0" quotePrefix="1" applyFont="1" applyAlignment="1">
      <alignment horizontal="left" wrapText="1"/>
    </xf>
    <xf numFmtId="3" fontId="1" fillId="0" borderId="0" xfId="0" applyNumberFormat="1" applyFont="1" applyBorder="1"/>
    <xf numFmtId="0" fontId="1" fillId="0" borderId="0" xfId="0" applyFont="1" applyBorder="1"/>
    <xf numFmtId="3" fontId="1" fillId="0" borderId="5" xfId="0" applyNumberFormat="1" applyFont="1" applyBorder="1" applyAlignment="1">
      <alignment horizontal="right" vertical="center" wrapText="1"/>
    </xf>
  </cellXfs>
  <cellStyles count="61">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54" builtinId="3"/>
    <cellStyle name="Comma 2" xfId="52" xr:uid="{00000000-0005-0000-0000-00001C000000}"/>
    <cellStyle name="Explanatory Text" xfId="20" builtinId="53" customBuiltin="1"/>
    <cellStyle name="Followed Hyperlink" xfId="47" builtinId="9" customBuiltin="1"/>
    <cellStyle name="Followed Hyperlink 2" xfId="59" xr:uid="{3FFFAAFF-C752-45DF-B0D6-0DFAA7537E50}"/>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2" builtinId="8"/>
    <cellStyle name="Hyperlink 2" xfId="5" xr:uid="{00000000-0005-0000-0000-000025000000}"/>
    <cellStyle name="Hyperlink 2 2" xfId="48" xr:uid="{00000000-0005-0000-0000-000026000000}"/>
    <cellStyle name="Hyperlink 3" xfId="50" xr:uid="{00000000-0005-0000-0000-000027000000}"/>
    <cellStyle name="Input" xfId="14" builtinId="20" customBuiltin="1"/>
    <cellStyle name="Linked Cell" xfId="17" builtinId="24" customBuiltin="1"/>
    <cellStyle name="Neutral" xfId="13" builtinId="28" customBuiltin="1"/>
    <cellStyle name="Normal" xfId="0" builtinId="0"/>
    <cellStyle name="Normal 2" xfId="1" xr:uid="{00000000-0005-0000-0000-00002C000000}"/>
    <cellStyle name="Normal 2 2" xfId="46" xr:uid="{00000000-0005-0000-0000-00002D000000}"/>
    <cellStyle name="Normal 2 3" xfId="57" xr:uid="{00000000-0005-0000-0000-00002E000000}"/>
    <cellStyle name="Normal 3" xfId="4" xr:uid="{00000000-0005-0000-0000-00002F000000}"/>
    <cellStyle name="Normal 3 2" xfId="51" xr:uid="{00000000-0005-0000-0000-000030000000}"/>
    <cellStyle name="Normal 4" xfId="55" xr:uid="{00000000-0005-0000-0000-000031000000}"/>
    <cellStyle name="Note" xfId="58" builtinId="10" customBuiltin="1"/>
    <cellStyle name="Note 2" xfId="49" xr:uid="{00000000-0005-0000-0000-000032000000}"/>
    <cellStyle name="Output" xfId="15" builtinId="21" customBuiltin="1"/>
    <cellStyle name="Percent" xfId="53" builtinId="5"/>
    <cellStyle name="Percent 2" xfId="3" xr:uid="{00000000-0005-0000-0000-000035000000}"/>
    <cellStyle name="Percent 3" xfId="56" xr:uid="{00000000-0005-0000-0000-000036000000}"/>
    <cellStyle name="Title" xfId="6" builtinId="15" customBuiltin="1"/>
    <cellStyle name="Title 2" xfId="60" xr:uid="{260DA869-3600-463F-94FD-94717994404A}"/>
    <cellStyle name="Total" xfId="21" builtinId="25" customBuiltin="1"/>
    <cellStyle name="Warning Text" xfId="19" builtinId="11" customBuiltin="1"/>
  </cellStyles>
  <dxfs count="0"/>
  <tableStyles count="0" defaultTableStyle="TableStyleMedium9" defaultPivotStyle="PivotStyleLight16"/>
  <colors>
    <mruColors>
      <color rgb="FF31BDB0"/>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Coal Production by Company in Montana, 1990-2023 (short tons)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v>Spring Creek Mine</c:v>
          </c:tx>
          <c:spPr>
            <a:solidFill>
              <a:schemeClr val="accent4"/>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C3'!$E$6:$E$39</c:f>
              <c:numCache>
                <c:formatCode>#,##0</c:formatCode>
                <c:ptCount val="34"/>
                <c:pt idx="0">
                  <c:v>7133285</c:v>
                </c:pt>
                <c:pt idx="1">
                  <c:v>6740401</c:v>
                </c:pt>
                <c:pt idx="2">
                  <c:v>6641332</c:v>
                </c:pt>
                <c:pt idx="3">
                  <c:v>7175434</c:v>
                </c:pt>
                <c:pt idx="4">
                  <c:v>9934305</c:v>
                </c:pt>
                <c:pt idx="5">
                  <c:v>8512520</c:v>
                </c:pt>
                <c:pt idx="6">
                  <c:v>9015361</c:v>
                </c:pt>
                <c:pt idx="7">
                  <c:v>8306306</c:v>
                </c:pt>
                <c:pt idx="8">
                  <c:v>11312935</c:v>
                </c:pt>
                <c:pt idx="9">
                  <c:v>10994827</c:v>
                </c:pt>
                <c:pt idx="10">
                  <c:v>11301905</c:v>
                </c:pt>
                <c:pt idx="11">
                  <c:v>9664969</c:v>
                </c:pt>
                <c:pt idx="12">
                  <c:v>8905368</c:v>
                </c:pt>
                <c:pt idx="13">
                  <c:v>8894014</c:v>
                </c:pt>
                <c:pt idx="14">
                  <c:v>12001290</c:v>
                </c:pt>
                <c:pt idx="15">
                  <c:v>13113486</c:v>
                </c:pt>
                <c:pt idx="16">
                  <c:v>14561848</c:v>
                </c:pt>
                <c:pt idx="17">
                  <c:v>15773724</c:v>
                </c:pt>
                <c:pt idx="18">
                  <c:v>17947506</c:v>
                </c:pt>
                <c:pt idx="19">
                  <c:v>17608969</c:v>
                </c:pt>
                <c:pt idx="20">
                  <c:v>19345161</c:v>
                </c:pt>
                <c:pt idx="21">
                  <c:v>19080553</c:v>
                </c:pt>
                <c:pt idx="22">
                  <c:v>17200109</c:v>
                </c:pt>
                <c:pt idx="23">
                  <c:v>17669717</c:v>
                </c:pt>
                <c:pt idx="24">
                  <c:v>17338421</c:v>
                </c:pt>
                <c:pt idx="25">
                  <c:v>16987414</c:v>
                </c:pt>
                <c:pt idx="26">
                  <c:v>10245198</c:v>
                </c:pt>
                <c:pt idx="27">
                  <c:v>12725355</c:v>
                </c:pt>
                <c:pt idx="28">
                  <c:v>13759894</c:v>
                </c:pt>
                <c:pt idx="29">
                  <c:v>11928833</c:v>
                </c:pt>
                <c:pt idx="30">
                  <c:v>9513254</c:v>
                </c:pt>
                <c:pt idx="31">
                  <c:v>13095743</c:v>
                </c:pt>
                <c:pt idx="32">
                  <c:v>11552939</c:v>
                </c:pt>
                <c:pt idx="33">
                  <c:v>12454895</c:v>
                </c:pt>
              </c:numCache>
            </c:numRef>
          </c:val>
          <c:extLst>
            <c:ext xmlns:c16="http://schemas.microsoft.com/office/drawing/2014/chart" uri="{C3380CC4-5D6E-409C-BE32-E72D297353CC}">
              <c16:uniqueId val="{00000003-4019-4FD6-A73D-1E72096044CB}"/>
            </c:ext>
          </c:extLst>
        </c:ser>
        <c:ser>
          <c:idx val="7"/>
          <c:order val="1"/>
          <c:tx>
            <c:v>Rosebud</c:v>
          </c:tx>
          <c:spPr>
            <a:solidFill>
              <a:schemeClr val="accent2">
                <a:lumMod val="60000"/>
              </a:schemeClr>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C3'!$I$6:$I$39</c:f>
              <c:numCache>
                <c:formatCode>#,##0</c:formatCode>
                <c:ptCount val="34"/>
                <c:pt idx="0">
                  <c:v>12800898</c:v>
                </c:pt>
                <c:pt idx="1">
                  <c:v>13802840</c:v>
                </c:pt>
                <c:pt idx="2">
                  <c:v>14347159</c:v>
                </c:pt>
                <c:pt idx="3">
                  <c:v>11909423</c:v>
                </c:pt>
                <c:pt idx="4">
                  <c:v>13390492</c:v>
                </c:pt>
                <c:pt idx="5">
                  <c:v>11260339</c:v>
                </c:pt>
                <c:pt idx="6">
                  <c:v>7775391</c:v>
                </c:pt>
                <c:pt idx="7">
                  <c:v>8927138</c:v>
                </c:pt>
                <c:pt idx="8">
                  <c:v>10251547</c:v>
                </c:pt>
                <c:pt idx="9">
                  <c:v>10362062</c:v>
                </c:pt>
                <c:pt idx="10">
                  <c:v>10173297</c:v>
                </c:pt>
                <c:pt idx="11">
                  <c:v>11051692</c:v>
                </c:pt>
                <c:pt idx="12">
                  <c:v>10061856</c:v>
                </c:pt>
                <c:pt idx="13">
                  <c:v>11002723</c:v>
                </c:pt>
                <c:pt idx="14">
                  <c:v>12654765</c:v>
                </c:pt>
                <c:pt idx="15">
                  <c:v>13376501</c:v>
                </c:pt>
                <c:pt idx="16">
                  <c:v>12731703</c:v>
                </c:pt>
                <c:pt idx="17">
                  <c:v>12582785</c:v>
                </c:pt>
                <c:pt idx="18">
                  <c:v>12826742</c:v>
                </c:pt>
                <c:pt idx="19">
                  <c:v>10105036</c:v>
                </c:pt>
                <c:pt idx="20">
                  <c:v>12230346</c:v>
                </c:pt>
                <c:pt idx="21">
                  <c:v>8784829</c:v>
                </c:pt>
                <c:pt idx="22">
                  <c:v>8010495</c:v>
                </c:pt>
                <c:pt idx="23">
                  <c:v>7966848</c:v>
                </c:pt>
                <c:pt idx="24">
                  <c:v>8754406</c:v>
                </c:pt>
                <c:pt idx="25">
                  <c:v>9350194</c:v>
                </c:pt>
                <c:pt idx="26">
                  <c:v>8812489</c:v>
                </c:pt>
                <c:pt idx="27">
                  <c:v>8630530</c:v>
                </c:pt>
                <c:pt idx="28">
                  <c:v>8119283</c:v>
                </c:pt>
                <c:pt idx="29">
                  <c:v>8428924</c:v>
                </c:pt>
                <c:pt idx="30">
                  <c:v>5103444</c:v>
                </c:pt>
                <c:pt idx="31">
                  <c:v>6218742</c:v>
                </c:pt>
                <c:pt idx="32">
                  <c:v>6970021</c:v>
                </c:pt>
                <c:pt idx="33">
                  <c:v>6999447</c:v>
                </c:pt>
              </c:numCache>
            </c:numRef>
          </c:val>
          <c:extLst>
            <c:ext xmlns:c16="http://schemas.microsoft.com/office/drawing/2014/chart" uri="{C3380CC4-5D6E-409C-BE32-E72D297353CC}">
              <c16:uniqueId val="{00000007-4019-4FD6-A73D-1E72096044CB}"/>
            </c:ext>
          </c:extLst>
        </c:ser>
        <c:ser>
          <c:idx val="6"/>
          <c:order val="2"/>
          <c:tx>
            <c:v>Absaloka</c:v>
          </c:tx>
          <c:spPr>
            <a:solidFill>
              <a:srgbClr val="FF0000"/>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C3'!$H$6:$H$39</c:f>
              <c:numCache>
                <c:formatCode>#,##0</c:formatCode>
                <c:ptCount val="34"/>
                <c:pt idx="0">
                  <c:v>4471345</c:v>
                </c:pt>
                <c:pt idx="1">
                  <c:v>4101847</c:v>
                </c:pt>
                <c:pt idx="2">
                  <c:v>3490797</c:v>
                </c:pt>
                <c:pt idx="3">
                  <c:v>3224143</c:v>
                </c:pt>
                <c:pt idx="4">
                  <c:v>4363500</c:v>
                </c:pt>
                <c:pt idx="5">
                  <c:v>4425759</c:v>
                </c:pt>
                <c:pt idx="6">
                  <c:v>4668021</c:v>
                </c:pt>
                <c:pt idx="7">
                  <c:v>7051062</c:v>
                </c:pt>
                <c:pt idx="8">
                  <c:v>6458279</c:v>
                </c:pt>
                <c:pt idx="9">
                  <c:v>5466678</c:v>
                </c:pt>
                <c:pt idx="10">
                  <c:v>4910907</c:v>
                </c:pt>
                <c:pt idx="11">
                  <c:v>5904724</c:v>
                </c:pt>
                <c:pt idx="12">
                  <c:v>5160921</c:v>
                </c:pt>
                <c:pt idx="13">
                  <c:v>6016678</c:v>
                </c:pt>
                <c:pt idx="14">
                  <c:v>6588633</c:v>
                </c:pt>
                <c:pt idx="15">
                  <c:v>6663499</c:v>
                </c:pt>
                <c:pt idx="16">
                  <c:v>6782935</c:v>
                </c:pt>
                <c:pt idx="17">
                  <c:v>7347794</c:v>
                </c:pt>
                <c:pt idx="18">
                  <c:v>6617070</c:v>
                </c:pt>
                <c:pt idx="19">
                  <c:v>6138334</c:v>
                </c:pt>
                <c:pt idx="20">
                  <c:v>5467954</c:v>
                </c:pt>
                <c:pt idx="21">
                  <c:v>5557604</c:v>
                </c:pt>
                <c:pt idx="22">
                  <c:v>2714063</c:v>
                </c:pt>
                <c:pt idx="23">
                  <c:v>4168749</c:v>
                </c:pt>
                <c:pt idx="24">
                  <c:v>6557844</c:v>
                </c:pt>
                <c:pt idx="25">
                  <c:v>5844619</c:v>
                </c:pt>
                <c:pt idx="26">
                  <c:v>4157548</c:v>
                </c:pt>
                <c:pt idx="27">
                  <c:v>3573756</c:v>
                </c:pt>
                <c:pt idx="28">
                  <c:v>3827634</c:v>
                </c:pt>
                <c:pt idx="29">
                  <c:v>3129243</c:v>
                </c:pt>
                <c:pt idx="30">
                  <c:v>2082589</c:v>
                </c:pt>
                <c:pt idx="31">
                  <c:v>1434771</c:v>
                </c:pt>
                <c:pt idx="32">
                  <c:v>2229592</c:v>
                </c:pt>
                <c:pt idx="33">
                  <c:v>2036461</c:v>
                </c:pt>
              </c:numCache>
            </c:numRef>
          </c:val>
          <c:extLst>
            <c:ext xmlns:c16="http://schemas.microsoft.com/office/drawing/2014/chart" uri="{C3380CC4-5D6E-409C-BE32-E72D297353CC}">
              <c16:uniqueId val="{00000006-4019-4FD6-A73D-1E72096044CB}"/>
            </c:ext>
          </c:extLst>
        </c:ser>
        <c:ser>
          <c:idx val="1"/>
          <c:order val="3"/>
          <c:tx>
            <c:v>East Decker Mine</c:v>
          </c:tx>
          <c:spPr>
            <a:solidFill>
              <a:srgbClr val="007E39"/>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C3'!$C$6:$C$39</c:f>
              <c:numCache>
                <c:formatCode>#,##0</c:formatCode>
                <c:ptCount val="34"/>
                <c:pt idx="0">
                  <c:v>2595829</c:v>
                </c:pt>
                <c:pt idx="1">
                  <c:v>2408968</c:v>
                </c:pt>
                <c:pt idx="2">
                  <c:v>2621326</c:v>
                </c:pt>
                <c:pt idx="3">
                  <c:v>2864005</c:v>
                </c:pt>
                <c:pt idx="4">
                  <c:v>2787908</c:v>
                </c:pt>
                <c:pt idx="5">
                  <c:v>1802249</c:v>
                </c:pt>
                <c:pt idx="6">
                  <c:v>601544</c:v>
                </c:pt>
                <c:pt idx="7">
                  <c:v>1911702</c:v>
                </c:pt>
                <c:pt idx="8">
                  <c:v>1583454</c:v>
                </c:pt>
                <c:pt idx="9">
                  <c:v>1973954</c:v>
                </c:pt>
                <c:pt idx="10">
                  <c:v>2465352</c:v>
                </c:pt>
                <c:pt idx="11">
                  <c:v>1207580</c:v>
                </c:pt>
                <c:pt idx="12">
                  <c:v>746967</c:v>
                </c:pt>
                <c:pt idx="13">
                  <c:v>611984</c:v>
                </c:pt>
                <c:pt idx="14">
                  <c:v>355142</c:v>
                </c:pt>
                <c:pt idx="15">
                  <c:v>0</c:v>
                </c:pt>
                <c:pt idx="16">
                  <c:v>0</c:v>
                </c:pt>
                <c:pt idx="17">
                  <c:v>0</c:v>
                </c:pt>
                <c:pt idx="18">
                  <c:v>581306</c:v>
                </c:pt>
                <c:pt idx="19">
                  <c:v>2866162</c:v>
                </c:pt>
                <c:pt idx="20">
                  <c:v>2699951</c:v>
                </c:pt>
                <c:pt idx="21">
                  <c:v>2749367</c:v>
                </c:pt>
                <c:pt idx="22">
                  <c:v>2247873</c:v>
                </c:pt>
                <c:pt idx="23">
                  <c:v>2562326</c:v>
                </c:pt>
                <c:pt idx="24">
                  <c:v>2964445</c:v>
                </c:pt>
                <c:pt idx="25">
                  <c:v>2942574</c:v>
                </c:pt>
                <c:pt idx="26">
                  <c:v>3225895</c:v>
                </c:pt>
                <c:pt idx="27">
                  <c:v>4175084</c:v>
                </c:pt>
                <c:pt idx="28">
                  <c:v>4688914</c:v>
                </c:pt>
                <c:pt idx="29">
                  <c:v>3701222</c:v>
                </c:pt>
                <c:pt idx="30">
                  <c:v>3211942</c:v>
                </c:pt>
                <c:pt idx="31">
                  <c:v>61688</c:v>
                </c:pt>
                <c:pt idx="32">
                  <c:v>0</c:v>
                </c:pt>
                <c:pt idx="33">
                  <c:v>0</c:v>
                </c:pt>
              </c:numCache>
            </c:numRef>
          </c:val>
          <c:extLst>
            <c:ext xmlns:c16="http://schemas.microsoft.com/office/drawing/2014/chart" uri="{C3380CC4-5D6E-409C-BE32-E72D297353CC}">
              <c16:uniqueId val="{00000001-4019-4FD6-A73D-1E72096044CB}"/>
            </c:ext>
          </c:extLst>
        </c:ser>
        <c:ser>
          <c:idx val="2"/>
          <c:order val="4"/>
          <c:tx>
            <c:v>West Decker Mine</c:v>
          </c:tx>
          <c:spPr>
            <a:solidFill>
              <a:schemeClr val="accent3"/>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C3'!$D$6:$D$39</c:f>
              <c:numCache>
                <c:formatCode>#,##0</c:formatCode>
                <c:ptCount val="34"/>
                <c:pt idx="0">
                  <c:v>6602744</c:v>
                </c:pt>
                <c:pt idx="1">
                  <c:v>7576380</c:v>
                </c:pt>
                <c:pt idx="2">
                  <c:v>9323561</c:v>
                </c:pt>
                <c:pt idx="3">
                  <c:v>7940085</c:v>
                </c:pt>
                <c:pt idx="4">
                  <c:v>7726969</c:v>
                </c:pt>
                <c:pt idx="5">
                  <c:v>8475335</c:v>
                </c:pt>
                <c:pt idx="6">
                  <c:v>10388948</c:v>
                </c:pt>
                <c:pt idx="7">
                  <c:v>9961746</c:v>
                </c:pt>
                <c:pt idx="8">
                  <c:v>8892053</c:v>
                </c:pt>
                <c:pt idx="9">
                  <c:v>8904115</c:v>
                </c:pt>
                <c:pt idx="10">
                  <c:v>7466814</c:v>
                </c:pt>
                <c:pt idx="11">
                  <c:v>8254718</c:v>
                </c:pt>
                <c:pt idx="12">
                  <c:v>9281431</c:v>
                </c:pt>
                <c:pt idx="13">
                  <c:v>7480364</c:v>
                </c:pt>
                <c:pt idx="14">
                  <c:v>7886137</c:v>
                </c:pt>
                <c:pt idx="15">
                  <c:v>6915690</c:v>
                </c:pt>
                <c:pt idx="16">
                  <c:v>7044226</c:v>
                </c:pt>
                <c:pt idx="17">
                  <c:v>6972909</c:v>
                </c:pt>
                <c:pt idx="18">
                  <c:v>6411896</c:v>
                </c:pt>
                <c:pt idx="19">
                  <c:v>1720374</c:v>
                </c:pt>
                <c:pt idx="20">
                  <c:v>228006</c:v>
                </c:pt>
                <c:pt idx="21">
                  <c:v>295575</c:v>
                </c:pt>
                <c:pt idx="22">
                  <c:v>484570</c:v>
                </c:pt>
                <c:pt idx="23">
                  <c:v>545037</c:v>
                </c:pt>
                <c:pt idx="24">
                  <c:v>419092</c:v>
                </c:pt>
                <c:pt idx="25">
                  <c:v>21496</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2-4019-4FD6-A73D-1E72096044CB}"/>
            </c:ext>
          </c:extLst>
        </c:ser>
        <c:ser>
          <c:idx val="0"/>
          <c:order val="5"/>
          <c:tx>
            <c:v>Signal Peak Energy</c:v>
          </c:tx>
          <c:spPr>
            <a:solidFill>
              <a:schemeClr val="accent1"/>
            </a:solidFill>
            <a:ln>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C3'!$B$6:$B$39</c:f>
              <c:numCache>
                <c:formatCode>#,##0</c:formatCode>
                <c:ptCount val="34"/>
                <c:pt idx="0">
                  <c:v>14307</c:v>
                </c:pt>
                <c:pt idx="1">
                  <c:v>12202</c:v>
                </c:pt>
                <c:pt idx="2">
                  <c:v>9235</c:v>
                </c:pt>
                <c:pt idx="3">
                  <c:v>11182</c:v>
                </c:pt>
                <c:pt idx="4">
                  <c:v>2600</c:v>
                </c:pt>
                <c:pt idx="5">
                  <c:v>4128</c:v>
                </c:pt>
                <c:pt idx="6">
                  <c:v>151024</c:v>
                </c:pt>
                <c:pt idx="7">
                  <c:v>24023</c:v>
                </c:pt>
                <c:pt idx="8" formatCode="General">
                  <c:v>0</c:v>
                </c:pt>
                <c:pt idx="9" formatCode="General">
                  <c:v>0</c:v>
                </c:pt>
                <c:pt idx="10" formatCode="General">
                  <c:v>0</c:v>
                </c:pt>
                <c:pt idx="11" formatCode="General">
                  <c:v>0</c:v>
                </c:pt>
                <c:pt idx="12" formatCode="General">
                  <c:v>0</c:v>
                </c:pt>
                <c:pt idx="13">
                  <c:v>13446</c:v>
                </c:pt>
                <c:pt idx="14">
                  <c:v>208755</c:v>
                </c:pt>
                <c:pt idx="15">
                  <c:v>168063</c:v>
                </c:pt>
                <c:pt idx="16">
                  <c:v>269397</c:v>
                </c:pt>
                <c:pt idx="17">
                  <c:v>137300</c:v>
                </c:pt>
                <c:pt idx="18">
                  <c:v>186750</c:v>
                </c:pt>
                <c:pt idx="19">
                  <c:v>866772</c:v>
                </c:pt>
                <c:pt idx="20">
                  <c:v>4388851</c:v>
                </c:pt>
                <c:pt idx="21">
                  <c:v>5135571</c:v>
                </c:pt>
                <c:pt idx="22">
                  <c:v>5707623</c:v>
                </c:pt>
                <c:pt idx="23">
                  <c:v>8682884</c:v>
                </c:pt>
                <c:pt idx="24">
                  <c:v>7915478</c:v>
                </c:pt>
                <c:pt idx="25">
                  <c:v>6419640</c:v>
                </c:pt>
                <c:pt idx="26">
                  <c:v>5609036</c:v>
                </c:pt>
                <c:pt idx="27">
                  <c:v>5883956</c:v>
                </c:pt>
                <c:pt idx="28">
                  <c:v>7566483</c:v>
                </c:pt>
                <c:pt idx="29">
                  <c:v>7019128</c:v>
                </c:pt>
                <c:pt idx="30">
                  <c:v>6022919</c:v>
                </c:pt>
                <c:pt idx="31">
                  <c:v>7246556</c:v>
                </c:pt>
                <c:pt idx="32">
                  <c:v>7431271</c:v>
                </c:pt>
                <c:pt idx="33">
                  <c:v>7581000</c:v>
                </c:pt>
              </c:numCache>
            </c:numRef>
          </c:val>
          <c:extLst>
            <c:ext xmlns:c16="http://schemas.microsoft.com/office/drawing/2014/chart" uri="{C3380CC4-5D6E-409C-BE32-E72D297353CC}">
              <c16:uniqueId val="{00000000-4019-4FD6-A73D-1E72096044CB}"/>
            </c:ext>
          </c:extLst>
        </c:ser>
        <c:ser>
          <c:idx val="4"/>
          <c:order val="6"/>
          <c:tx>
            <c:v>Big Sky Coal</c:v>
          </c:tx>
          <c:spPr>
            <a:solidFill>
              <a:schemeClr val="accent5"/>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C3'!$F$6:$F$39</c:f>
              <c:numCache>
                <c:formatCode>#,##0</c:formatCode>
                <c:ptCount val="34"/>
                <c:pt idx="0">
                  <c:v>3602851</c:v>
                </c:pt>
                <c:pt idx="1">
                  <c:v>3104829</c:v>
                </c:pt>
                <c:pt idx="2">
                  <c:v>2212071</c:v>
                </c:pt>
                <c:pt idx="3">
                  <c:v>2518117</c:v>
                </c:pt>
                <c:pt idx="4">
                  <c:v>3053125</c:v>
                </c:pt>
                <c:pt idx="5">
                  <c:v>4708970</c:v>
                </c:pt>
                <c:pt idx="6">
                  <c:v>4984352</c:v>
                </c:pt>
                <c:pt idx="7">
                  <c:v>4334750</c:v>
                </c:pt>
                <c:pt idx="8">
                  <c:v>3468192</c:v>
                </c:pt>
                <c:pt idx="9">
                  <c:v>2867223</c:v>
                </c:pt>
                <c:pt idx="10">
                  <c:v>1404139</c:v>
                </c:pt>
                <c:pt idx="11">
                  <c:v>2569541</c:v>
                </c:pt>
                <c:pt idx="12">
                  <c:v>2805392</c:v>
                </c:pt>
                <c:pt idx="13">
                  <c:v>2596262</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extLst>
            <c:ext xmlns:c16="http://schemas.microsoft.com/office/drawing/2014/chart" uri="{C3380CC4-5D6E-409C-BE32-E72D297353CC}">
              <c16:uniqueId val="{00000004-4019-4FD6-A73D-1E72096044CB}"/>
            </c:ext>
          </c:extLst>
        </c:ser>
        <c:ser>
          <c:idx val="5"/>
          <c:order val="7"/>
          <c:tx>
            <c:v>Savage</c:v>
          </c:tx>
          <c:spPr>
            <a:solidFill>
              <a:schemeClr val="accent6"/>
            </a:solidFill>
            <a:ln w="25400">
              <a:noFill/>
            </a:ln>
            <a:effectLst/>
          </c:spPr>
          <c:cat>
            <c:numRef>
              <c:f>'Table C3'!$A$6:$A$39</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C3'!$G$6:$G$38</c:f>
              <c:numCache>
                <c:formatCode>#,##0</c:formatCode>
                <c:ptCount val="33"/>
                <c:pt idx="0">
                  <c:v>234010</c:v>
                </c:pt>
                <c:pt idx="1">
                  <c:v>282641</c:v>
                </c:pt>
                <c:pt idx="2">
                  <c:v>247155</c:v>
                </c:pt>
                <c:pt idx="3">
                  <c:v>290928</c:v>
                </c:pt>
                <c:pt idx="4">
                  <c:v>323381</c:v>
                </c:pt>
                <c:pt idx="5">
                  <c:v>297290</c:v>
                </c:pt>
                <c:pt idx="6">
                  <c:v>256476</c:v>
                </c:pt>
                <c:pt idx="7">
                  <c:v>249593</c:v>
                </c:pt>
                <c:pt idx="8">
                  <c:v>329038</c:v>
                </c:pt>
                <c:pt idx="9">
                  <c:v>274695</c:v>
                </c:pt>
                <c:pt idx="10">
                  <c:v>371971</c:v>
                </c:pt>
                <c:pt idx="11">
                  <c:v>346355</c:v>
                </c:pt>
                <c:pt idx="12">
                  <c:v>312037</c:v>
                </c:pt>
                <c:pt idx="13">
                  <c:v>368867</c:v>
                </c:pt>
                <c:pt idx="14">
                  <c:v>380042</c:v>
                </c:pt>
                <c:pt idx="15">
                  <c:v>323536</c:v>
                </c:pt>
                <c:pt idx="16">
                  <c:v>378601</c:v>
                </c:pt>
                <c:pt idx="17">
                  <c:v>358395</c:v>
                </c:pt>
                <c:pt idx="18">
                  <c:v>356344</c:v>
                </c:pt>
                <c:pt idx="19">
                  <c:v>337061</c:v>
                </c:pt>
                <c:pt idx="20">
                  <c:v>351502</c:v>
                </c:pt>
                <c:pt idx="21">
                  <c:v>354669</c:v>
                </c:pt>
                <c:pt idx="22">
                  <c:v>296454</c:v>
                </c:pt>
                <c:pt idx="23">
                  <c:v>354184</c:v>
                </c:pt>
                <c:pt idx="24">
                  <c:v>333922</c:v>
                </c:pt>
                <c:pt idx="25">
                  <c:v>270286</c:v>
                </c:pt>
                <c:pt idx="26">
                  <c:v>309144</c:v>
                </c:pt>
                <c:pt idx="27">
                  <c:v>272663</c:v>
                </c:pt>
                <c:pt idx="28">
                  <c:v>294840</c:v>
                </c:pt>
                <c:pt idx="29">
                  <c:v>293750</c:v>
                </c:pt>
                <c:pt idx="30">
                  <c:v>274389</c:v>
                </c:pt>
                <c:pt idx="31">
                  <c:v>100410</c:v>
                </c:pt>
                <c:pt idx="32">
                  <c:v>36282</c:v>
                </c:pt>
              </c:numCache>
            </c:numRef>
          </c:val>
          <c:extLst>
            <c:ext xmlns:c16="http://schemas.microsoft.com/office/drawing/2014/chart" uri="{C3380CC4-5D6E-409C-BE32-E72D297353CC}">
              <c16:uniqueId val="{00000005-4019-4FD6-A73D-1E72096044CB}"/>
            </c:ext>
          </c:extLst>
        </c:ser>
        <c:dLbls>
          <c:showLegendKey val="0"/>
          <c:showVal val="0"/>
          <c:showCatName val="0"/>
          <c:showSerName val="0"/>
          <c:showPercent val="0"/>
          <c:showBubbleSize val="0"/>
        </c:dLbls>
        <c:axId val="335746680"/>
        <c:axId val="335746352"/>
      </c:areaChart>
      <c:catAx>
        <c:axId val="33574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746352"/>
        <c:crosses val="autoZero"/>
        <c:auto val="1"/>
        <c:lblAlgn val="ctr"/>
        <c:lblOffset val="100"/>
        <c:noMultiLvlLbl val="0"/>
      </c:catAx>
      <c:valAx>
        <c:axId val="33574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Short Tons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74668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Coal Production by Company in Montana, 2010-2021 (short tons)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3"/>
          <c:order val="0"/>
          <c:tx>
            <c:v>Spring Creek Mine</c:v>
          </c:tx>
          <c:spPr>
            <a:solidFill>
              <a:schemeClr val="accent4"/>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C3'!$E$6:$E$39</c15:sqref>
                  </c15:fullRef>
                </c:ext>
              </c:extLst>
              <c:f>'Table C3'!$E$26:$E$39</c:f>
              <c:numCache>
                <c:formatCode>#,##0</c:formatCode>
                <c:ptCount val="14"/>
                <c:pt idx="0">
                  <c:v>19345161</c:v>
                </c:pt>
                <c:pt idx="1">
                  <c:v>19080553</c:v>
                </c:pt>
                <c:pt idx="2">
                  <c:v>17200109</c:v>
                </c:pt>
                <c:pt idx="3">
                  <c:v>17669717</c:v>
                </c:pt>
                <c:pt idx="4">
                  <c:v>17338421</c:v>
                </c:pt>
                <c:pt idx="5">
                  <c:v>16987414</c:v>
                </c:pt>
                <c:pt idx="6">
                  <c:v>10245198</c:v>
                </c:pt>
                <c:pt idx="7">
                  <c:v>12725355</c:v>
                </c:pt>
                <c:pt idx="8">
                  <c:v>13759894</c:v>
                </c:pt>
                <c:pt idx="9">
                  <c:v>11928833</c:v>
                </c:pt>
                <c:pt idx="10">
                  <c:v>9513254</c:v>
                </c:pt>
                <c:pt idx="11">
                  <c:v>13095743</c:v>
                </c:pt>
                <c:pt idx="12">
                  <c:v>11552939</c:v>
                </c:pt>
                <c:pt idx="13">
                  <c:v>12454895</c:v>
                </c:pt>
              </c:numCache>
            </c:numRef>
          </c:val>
          <c:extLst>
            <c:ext xmlns:c16="http://schemas.microsoft.com/office/drawing/2014/chart" uri="{C3380CC4-5D6E-409C-BE32-E72D297353CC}">
              <c16:uniqueId val="{00000000-9890-4563-90F7-C001E04C5CBD}"/>
            </c:ext>
          </c:extLst>
        </c:ser>
        <c:ser>
          <c:idx val="7"/>
          <c:order val="1"/>
          <c:tx>
            <c:v>Rosebud</c:v>
          </c:tx>
          <c:spPr>
            <a:solidFill>
              <a:schemeClr val="accent2">
                <a:lumMod val="60000"/>
              </a:schemeClr>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C3'!$I$6:$I$39</c15:sqref>
                  </c15:fullRef>
                </c:ext>
              </c:extLst>
              <c:f>'Table C3'!$I$26:$I$39</c:f>
              <c:numCache>
                <c:formatCode>#,##0</c:formatCode>
                <c:ptCount val="14"/>
                <c:pt idx="0">
                  <c:v>12230346</c:v>
                </c:pt>
                <c:pt idx="1">
                  <c:v>8784829</c:v>
                </c:pt>
                <c:pt idx="2">
                  <c:v>8010495</c:v>
                </c:pt>
                <c:pt idx="3">
                  <c:v>7966848</c:v>
                </c:pt>
                <c:pt idx="4">
                  <c:v>8754406</c:v>
                </c:pt>
                <c:pt idx="5">
                  <c:v>9350194</c:v>
                </c:pt>
                <c:pt idx="6">
                  <c:v>8812489</c:v>
                </c:pt>
                <c:pt idx="7">
                  <c:v>8630530</c:v>
                </c:pt>
                <c:pt idx="8">
                  <c:v>8119283</c:v>
                </c:pt>
                <c:pt idx="9">
                  <c:v>8428924</c:v>
                </c:pt>
                <c:pt idx="10">
                  <c:v>5103444</c:v>
                </c:pt>
                <c:pt idx="11">
                  <c:v>6218742</c:v>
                </c:pt>
                <c:pt idx="12">
                  <c:v>6970021</c:v>
                </c:pt>
                <c:pt idx="13">
                  <c:v>6999447</c:v>
                </c:pt>
              </c:numCache>
            </c:numRef>
          </c:val>
          <c:extLst>
            <c:ext xmlns:c16="http://schemas.microsoft.com/office/drawing/2014/chart" uri="{C3380CC4-5D6E-409C-BE32-E72D297353CC}">
              <c16:uniqueId val="{00000001-9890-4563-90F7-C001E04C5CBD}"/>
            </c:ext>
          </c:extLst>
        </c:ser>
        <c:ser>
          <c:idx val="6"/>
          <c:order val="2"/>
          <c:tx>
            <c:v>Absaloka</c:v>
          </c:tx>
          <c:spPr>
            <a:solidFill>
              <a:srgbClr val="FF0000"/>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C3'!$H$6:$H$39</c15:sqref>
                  </c15:fullRef>
                </c:ext>
              </c:extLst>
              <c:f>'Table C3'!$H$26:$H$39</c:f>
              <c:numCache>
                <c:formatCode>#,##0</c:formatCode>
                <c:ptCount val="14"/>
                <c:pt idx="0">
                  <c:v>5467954</c:v>
                </c:pt>
                <c:pt idx="1">
                  <c:v>5557604</c:v>
                </c:pt>
                <c:pt idx="2">
                  <c:v>2714063</c:v>
                </c:pt>
                <c:pt idx="3">
                  <c:v>4168749</c:v>
                </c:pt>
                <c:pt idx="4">
                  <c:v>6557844</c:v>
                </c:pt>
                <c:pt idx="5">
                  <c:v>5844619</c:v>
                </c:pt>
                <c:pt idx="6">
                  <c:v>4157548</c:v>
                </c:pt>
                <c:pt idx="7">
                  <c:v>3573756</c:v>
                </c:pt>
                <c:pt idx="8">
                  <c:v>3827634</c:v>
                </c:pt>
                <c:pt idx="9">
                  <c:v>3129243</c:v>
                </c:pt>
                <c:pt idx="10">
                  <c:v>2082589</c:v>
                </c:pt>
                <c:pt idx="11">
                  <c:v>1434771</c:v>
                </c:pt>
                <c:pt idx="12">
                  <c:v>2229592</c:v>
                </c:pt>
                <c:pt idx="13">
                  <c:v>2036461</c:v>
                </c:pt>
              </c:numCache>
            </c:numRef>
          </c:val>
          <c:extLst>
            <c:ext xmlns:c16="http://schemas.microsoft.com/office/drawing/2014/chart" uri="{C3380CC4-5D6E-409C-BE32-E72D297353CC}">
              <c16:uniqueId val="{00000002-9890-4563-90F7-C001E04C5CBD}"/>
            </c:ext>
          </c:extLst>
        </c:ser>
        <c:ser>
          <c:idx val="1"/>
          <c:order val="3"/>
          <c:tx>
            <c:v>East Decker Mine</c:v>
          </c:tx>
          <c:spPr>
            <a:solidFill>
              <a:srgbClr val="007E39"/>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C3'!$C$6:$C$39</c15:sqref>
                  </c15:fullRef>
                </c:ext>
              </c:extLst>
              <c:f>'Table C3'!$C$26:$C$39</c:f>
              <c:numCache>
                <c:formatCode>#,##0</c:formatCode>
                <c:ptCount val="14"/>
                <c:pt idx="0">
                  <c:v>2699951</c:v>
                </c:pt>
                <c:pt idx="1">
                  <c:v>2749367</c:v>
                </c:pt>
                <c:pt idx="2">
                  <c:v>2247873</c:v>
                </c:pt>
                <c:pt idx="3">
                  <c:v>2562326</c:v>
                </c:pt>
                <c:pt idx="4">
                  <c:v>2964445</c:v>
                </c:pt>
                <c:pt idx="5">
                  <c:v>2942574</c:v>
                </c:pt>
                <c:pt idx="6">
                  <c:v>3225895</c:v>
                </c:pt>
                <c:pt idx="7">
                  <c:v>4175084</c:v>
                </c:pt>
                <c:pt idx="8">
                  <c:v>4688914</c:v>
                </c:pt>
                <c:pt idx="9">
                  <c:v>3701222</c:v>
                </c:pt>
                <c:pt idx="10">
                  <c:v>3211942</c:v>
                </c:pt>
                <c:pt idx="11">
                  <c:v>61688</c:v>
                </c:pt>
                <c:pt idx="12">
                  <c:v>0</c:v>
                </c:pt>
                <c:pt idx="13">
                  <c:v>0</c:v>
                </c:pt>
              </c:numCache>
            </c:numRef>
          </c:val>
          <c:extLst>
            <c:ext xmlns:c16="http://schemas.microsoft.com/office/drawing/2014/chart" uri="{C3380CC4-5D6E-409C-BE32-E72D297353CC}">
              <c16:uniqueId val="{00000003-9890-4563-90F7-C001E04C5CBD}"/>
            </c:ext>
          </c:extLst>
        </c:ser>
        <c:ser>
          <c:idx val="2"/>
          <c:order val="4"/>
          <c:tx>
            <c:v>West Decker Mine</c:v>
          </c:tx>
          <c:spPr>
            <a:solidFill>
              <a:schemeClr val="accent3"/>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C3'!$D$6:$D$39</c15:sqref>
                  </c15:fullRef>
                </c:ext>
              </c:extLst>
              <c:f>'Table C3'!$D$26:$D$39</c:f>
              <c:numCache>
                <c:formatCode>#,##0</c:formatCode>
                <c:ptCount val="14"/>
                <c:pt idx="0">
                  <c:v>228006</c:v>
                </c:pt>
                <c:pt idx="1">
                  <c:v>295575</c:v>
                </c:pt>
                <c:pt idx="2">
                  <c:v>484570</c:v>
                </c:pt>
                <c:pt idx="3">
                  <c:v>545037</c:v>
                </c:pt>
                <c:pt idx="4">
                  <c:v>419092</c:v>
                </c:pt>
                <c:pt idx="5">
                  <c:v>21496</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9890-4563-90F7-C001E04C5CBD}"/>
            </c:ext>
          </c:extLst>
        </c:ser>
        <c:ser>
          <c:idx val="0"/>
          <c:order val="5"/>
          <c:tx>
            <c:v>Signal Peak Energy</c:v>
          </c:tx>
          <c:spPr>
            <a:solidFill>
              <a:schemeClr val="accent1"/>
            </a:solidFill>
            <a:ln>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C3'!$B$6:$B$39</c15:sqref>
                  </c15:fullRef>
                </c:ext>
              </c:extLst>
              <c:f>'Table C3'!$B$26:$B$39</c:f>
              <c:numCache>
                <c:formatCode>#,##0</c:formatCode>
                <c:ptCount val="14"/>
                <c:pt idx="0">
                  <c:v>4388851</c:v>
                </c:pt>
                <c:pt idx="1">
                  <c:v>5135571</c:v>
                </c:pt>
                <c:pt idx="2">
                  <c:v>5707623</c:v>
                </c:pt>
                <c:pt idx="3">
                  <c:v>8682884</c:v>
                </c:pt>
                <c:pt idx="4">
                  <c:v>7915478</c:v>
                </c:pt>
                <c:pt idx="5">
                  <c:v>6419640</c:v>
                </c:pt>
                <c:pt idx="6">
                  <c:v>5609036</c:v>
                </c:pt>
                <c:pt idx="7">
                  <c:v>5883956</c:v>
                </c:pt>
                <c:pt idx="8">
                  <c:v>7566483</c:v>
                </c:pt>
                <c:pt idx="9">
                  <c:v>7019128</c:v>
                </c:pt>
                <c:pt idx="10">
                  <c:v>6022919</c:v>
                </c:pt>
                <c:pt idx="11">
                  <c:v>7246556</c:v>
                </c:pt>
                <c:pt idx="12">
                  <c:v>7431271</c:v>
                </c:pt>
                <c:pt idx="13">
                  <c:v>7581000</c:v>
                </c:pt>
              </c:numCache>
            </c:numRef>
          </c:val>
          <c:extLst>
            <c:ext xmlns:c16="http://schemas.microsoft.com/office/drawing/2014/chart" uri="{C3380CC4-5D6E-409C-BE32-E72D297353CC}">
              <c16:uniqueId val="{00000005-9890-4563-90F7-C001E04C5CBD}"/>
            </c:ext>
          </c:extLst>
        </c:ser>
        <c:ser>
          <c:idx val="5"/>
          <c:order val="6"/>
          <c:tx>
            <c:v>Savage</c:v>
          </c:tx>
          <c:spPr>
            <a:solidFill>
              <a:schemeClr val="accent6"/>
            </a:solidFill>
            <a:ln w="25400">
              <a:noFill/>
            </a:ln>
            <a:effectLst/>
          </c:spPr>
          <c:cat>
            <c:numRef>
              <c:extLst>
                <c:ext xmlns:c15="http://schemas.microsoft.com/office/drawing/2012/chart" uri="{02D57815-91ED-43cb-92C2-25804820EDAC}">
                  <c15:fullRef>
                    <c15:sqref>'Table C3'!$A$6:$A$39</c15:sqref>
                  </c15:fullRef>
                </c:ext>
              </c:extLst>
              <c:f>'Table C3'!$A$26:$A$39</c:f>
              <c:numCache>
                <c:formatCode>0</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xmlns:c15="http://schemas.microsoft.com/office/drawing/2012/chart" uri="{02D57815-91ED-43cb-92C2-25804820EDAC}">
                  <c15:fullRef>
                    <c15:sqref>'Table C3'!$G$6:$G$39</c15:sqref>
                  </c15:fullRef>
                </c:ext>
              </c:extLst>
              <c:f>'Table C3'!$G$26:$G$39</c:f>
              <c:numCache>
                <c:formatCode>#,##0</c:formatCode>
                <c:ptCount val="14"/>
                <c:pt idx="0">
                  <c:v>351502</c:v>
                </c:pt>
                <c:pt idx="1">
                  <c:v>354669</c:v>
                </c:pt>
                <c:pt idx="2">
                  <c:v>296454</c:v>
                </c:pt>
                <c:pt idx="3">
                  <c:v>354184</c:v>
                </c:pt>
                <c:pt idx="4">
                  <c:v>333922</c:v>
                </c:pt>
                <c:pt idx="5">
                  <c:v>270286</c:v>
                </c:pt>
                <c:pt idx="6">
                  <c:v>309144</c:v>
                </c:pt>
                <c:pt idx="7">
                  <c:v>272663</c:v>
                </c:pt>
                <c:pt idx="8">
                  <c:v>294840</c:v>
                </c:pt>
                <c:pt idx="9">
                  <c:v>293750</c:v>
                </c:pt>
                <c:pt idx="10">
                  <c:v>274389</c:v>
                </c:pt>
                <c:pt idx="11">
                  <c:v>100410</c:v>
                </c:pt>
                <c:pt idx="12">
                  <c:v>36282</c:v>
                </c:pt>
                <c:pt idx="13">
                  <c:v>0</c:v>
                </c:pt>
              </c:numCache>
            </c:numRef>
          </c:val>
          <c:extLst>
            <c:ext xmlns:c16="http://schemas.microsoft.com/office/drawing/2014/chart" uri="{C3380CC4-5D6E-409C-BE32-E72D297353CC}">
              <c16:uniqueId val="{00000007-9890-4563-90F7-C001E04C5CBD}"/>
            </c:ext>
          </c:extLst>
        </c:ser>
        <c:dLbls>
          <c:showLegendKey val="0"/>
          <c:showVal val="0"/>
          <c:showCatName val="0"/>
          <c:showSerName val="0"/>
          <c:showPercent val="0"/>
          <c:showBubbleSize val="0"/>
        </c:dLbls>
        <c:axId val="335746680"/>
        <c:axId val="335746352"/>
      </c:areaChart>
      <c:catAx>
        <c:axId val="33574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746352"/>
        <c:crosses val="autoZero"/>
        <c:auto val="1"/>
        <c:lblAlgn val="ctr"/>
        <c:lblOffset val="100"/>
        <c:noMultiLvlLbl val="0"/>
      </c:catAx>
      <c:valAx>
        <c:axId val="33574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Short Tons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74668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Distribution of Montana Coal by Destination, 1991-2020 (thousand short tons)</a:t>
            </a:r>
          </a:p>
        </c:rich>
      </c:tx>
      <c:overlay val="0"/>
    </c:title>
    <c:autoTitleDeleted val="0"/>
    <c:plotArea>
      <c:layout/>
      <c:areaChart>
        <c:grouping val="stacked"/>
        <c:varyColors val="0"/>
        <c:ser>
          <c:idx val="2"/>
          <c:order val="0"/>
          <c:tx>
            <c:strRef>
              <c:f>'Table C5'!$AG$58</c:f>
              <c:strCache>
                <c:ptCount val="1"/>
                <c:pt idx="0">
                  <c:v>Other States</c:v>
                </c:pt>
              </c:strCache>
            </c:strRef>
          </c:tx>
          <c:spPr>
            <a:ln w="25400">
              <a:noFill/>
            </a:ln>
          </c:spPr>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C5'!$AH$58:$BK$58</c:f>
              <c:numCache>
                <c:formatCode>#,##0</c:formatCode>
                <c:ptCount val="30"/>
                <c:pt idx="0">
                  <c:v>6722</c:v>
                </c:pt>
                <c:pt idx="1">
                  <c:v>8679</c:v>
                </c:pt>
                <c:pt idx="2">
                  <c:v>7747</c:v>
                </c:pt>
                <c:pt idx="3">
                  <c:v>10573</c:v>
                </c:pt>
                <c:pt idx="4">
                  <c:v>8658</c:v>
                </c:pt>
                <c:pt idx="5">
                  <c:v>10328</c:v>
                </c:pt>
                <c:pt idx="6">
                  <c:v>11622</c:v>
                </c:pt>
                <c:pt idx="7">
                  <c:v>11161</c:v>
                </c:pt>
                <c:pt idx="8">
                  <c:v>10921</c:v>
                </c:pt>
                <c:pt idx="9">
                  <c:v>8001</c:v>
                </c:pt>
                <c:pt idx="10">
                  <c:v>6904</c:v>
                </c:pt>
                <c:pt idx="11">
                  <c:v>9636</c:v>
                </c:pt>
                <c:pt idx="12">
                  <c:v>6391</c:v>
                </c:pt>
                <c:pt idx="13">
                  <c:v>7155</c:v>
                </c:pt>
                <c:pt idx="14">
                  <c:v>6330</c:v>
                </c:pt>
                <c:pt idx="15">
                  <c:v>12495.994000000001</c:v>
                </c:pt>
                <c:pt idx="16">
                  <c:v>9490</c:v>
                </c:pt>
                <c:pt idx="17">
                  <c:v>8358.6959999999999</c:v>
                </c:pt>
                <c:pt idx="18">
                  <c:v>6702</c:v>
                </c:pt>
                <c:pt idx="19">
                  <c:v>6854</c:v>
                </c:pt>
                <c:pt idx="20">
                  <c:v>5693</c:v>
                </c:pt>
                <c:pt idx="21">
                  <c:v>4090</c:v>
                </c:pt>
                <c:pt idx="22">
                  <c:v>4930</c:v>
                </c:pt>
                <c:pt idx="23">
                  <c:v>5482</c:v>
                </c:pt>
                <c:pt idx="24">
                  <c:v>4541</c:v>
                </c:pt>
                <c:pt idx="25">
                  <c:v>3974</c:v>
                </c:pt>
                <c:pt idx="26">
                  <c:v>2745</c:v>
                </c:pt>
                <c:pt idx="27">
                  <c:v>2924</c:v>
                </c:pt>
                <c:pt idx="28">
                  <c:v>2928</c:v>
                </c:pt>
                <c:pt idx="29">
                  <c:v>1960</c:v>
                </c:pt>
              </c:numCache>
            </c:numRef>
          </c:val>
          <c:extLst>
            <c:ext xmlns:c16="http://schemas.microsoft.com/office/drawing/2014/chart" uri="{C3380CC4-5D6E-409C-BE32-E72D297353CC}">
              <c16:uniqueId val="{00000002-EA73-4554-866F-425AD4F81C78}"/>
            </c:ext>
          </c:extLst>
        </c:ser>
        <c:ser>
          <c:idx val="0"/>
          <c:order val="1"/>
          <c:tx>
            <c:strRef>
              <c:f>'Table C5'!$AG$59</c:f>
              <c:strCache>
                <c:ptCount val="1"/>
                <c:pt idx="0">
                  <c:v>Foreign</c:v>
                </c:pt>
              </c:strCache>
            </c:strRef>
          </c:tx>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C5'!$AH$59:$BK$59</c:f>
              <c:numCache>
                <c:formatCode>#,##0</c:formatCode>
                <c:ptCount val="30"/>
                <c:pt idx="0">
                  <c:v>307</c:v>
                </c:pt>
                <c:pt idx="1">
                  <c:v>62</c:v>
                </c:pt>
                <c:pt idx="2">
                  <c:v>121</c:v>
                </c:pt>
                <c:pt idx="3">
                  <c:v>243</c:v>
                </c:pt>
                <c:pt idx="4">
                  <c:v>259</c:v>
                </c:pt>
                <c:pt idx="5">
                  <c:v>518</c:v>
                </c:pt>
                <c:pt idx="6">
                  <c:v>579</c:v>
                </c:pt>
                <c:pt idx="7">
                  <c:v>814</c:v>
                </c:pt>
                <c:pt idx="8">
                  <c:v>682</c:v>
                </c:pt>
                <c:pt idx="9">
                  <c:v>608</c:v>
                </c:pt>
                <c:pt idx="10">
                  <c:v>485</c:v>
                </c:pt>
                <c:pt idx="11">
                  <c:v>180</c:v>
                </c:pt>
                <c:pt idx="12">
                  <c:v>541</c:v>
                </c:pt>
                <c:pt idx="13">
                  <c:v>1142</c:v>
                </c:pt>
                <c:pt idx="14">
                  <c:v>653</c:v>
                </c:pt>
                <c:pt idx="15">
                  <c:v>447</c:v>
                </c:pt>
                <c:pt idx="16">
                  <c:v>387</c:v>
                </c:pt>
                <c:pt idx="17">
                  <c:v>1479.664</c:v>
                </c:pt>
                <c:pt idx="18">
                  <c:v>2065</c:v>
                </c:pt>
                <c:pt idx="19">
                  <c:v>3905</c:v>
                </c:pt>
                <c:pt idx="20">
                  <c:v>4994</c:v>
                </c:pt>
                <c:pt idx="21">
                  <c:v>0</c:v>
                </c:pt>
              </c:numCache>
            </c:numRef>
          </c:val>
          <c:extLst>
            <c:ext xmlns:c16="http://schemas.microsoft.com/office/drawing/2014/chart" uri="{C3380CC4-5D6E-409C-BE32-E72D297353CC}">
              <c16:uniqueId val="{00000000-EA73-4554-866F-425AD4F81C78}"/>
            </c:ext>
          </c:extLst>
        </c:ser>
        <c:ser>
          <c:idx val="1"/>
          <c:order val="2"/>
          <c:tx>
            <c:strRef>
              <c:f>'Table C5'!$AG$60</c:f>
              <c:strCache>
                <c:ptCount val="1"/>
                <c:pt idx="0">
                  <c:v>Montana</c:v>
                </c:pt>
              </c:strCache>
            </c:strRef>
          </c:tx>
          <c:spPr>
            <a:solidFill>
              <a:srgbClr val="31BDB0"/>
            </a:solidFill>
            <a:ln w="25400">
              <a:noFill/>
            </a:ln>
          </c:spPr>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C5'!$AH$60:$BK$60</c:f>
              <c:numCache>
                <c:formatCode>#,##0</c:formatCode>
                <c:ptCount val="30"/>
                <c:pt idx="0">
                  <c:v>10578</c:v>
                </c:pt>
                <c:pt idx="1">
                  <c:v>11159</c:v>
                </c:pt>
                <c:pt idx="2">
                  <c:v>9115</c:v>
                </c:pt>
                <c:pt idx="3">
                  <c:v>10581</c:v>
                </c:pt>
                <c:pt idx="4">
                  <c:v>9477</c:v>
                </c:pt>
                <c:pt idx="5">
                  <c:v>7844</c:v>
                </c:pt>
                <c:pt idx="6">
                  <c:v>9019</c:v>
                </c:pt>
                <c:pt idx="7">
                  <c:v>10360</c:v>
                </c:pt>
                <c:pt idx="8">
                  <c:v>10346</c:v>
                </c:pt>
                <c:pt idx="9">
                  <c:v>9723</c:v>
                </c:pt>
                <c:pt idx="10">
                  <c:v>10610</c:v>
                </c:pt>
                <c:pt idx="11">
                  <c:v>9625</c:v>
                </c:pt>
                <c:pt idx="12">
                  <c:v>10172</c:v>
                </c:pt>
                <c:pt idx="13">
                  <c:v>10587</c:v>
                </c:pt>
                <c:pt idx="14">
                  <c:v>12924</c:v>
                </c:pt>
                <c:pt idx="15">
                  <c:v>11262.798000000001</c:v>
                </c:pt>
                <c:pt idx="16">
                  <c:v>11081</c:v>
                </c:pt>
                <c:pt idx="17">
                  <c:v>12431.726000000001</c:v>
                </c:pt>
                <c:pt idx="18">
                  <c:v>9017</c:v>
                </c:pt>
                <c:pt idx="19">
                  <c:v>11024</c:v>
                </c:pt>
                <c:pt idx="20">
                  <c:v>9256</c:v>
                </c:pt>
                <c:pt idx="21">
                  <c:v>8307</c:v>
                </c:pt>
                <c:pt idx="22">
                  <c:v>8684</c:v>
                </c:pt>
                <c:pt idx="23">
                  <c:v>8753</c:v>
                </c:pt>
                <c:pt idx="24">
                  <c:v>10136</c:v>
                </c:pt>
                <c:pt idx="25">
                  <c:v>9233</c:v>
                </c:pt>
                <c:pt idx="26">
                  <c:v>8759</c:v>
                </c:pt>
                <c:pt idx="27">
                  <c:v>7971</c:v>
                </c:pt>
                <c:pt idx="28">
                  <c:v>8917</c:v>
                </c:pt>
                <c:pt idx="29">
                  <c:v>5359</c:v>
                </c:pt>
              </c:numCache>
            </c:numRef>
          </c:val>
          <c:extLst>
            <c:ext xmlns:c16="http://schemas.microsoft.com/office/drawing/2014/chart" uri="{C3380CC4-5D6E-409C-BE32-E72D297353CC}">
              <c16:uniqueId val="{00000001-EA73-4554-866F-425AD4F81C78}"/>
            </c:ext>
          </c:extLst>
        </c:ser>
        <c:ser>
          <c:idx val="4"/>
          <c:order val="3"/>
          <c:tx>
            <c:strRef>
              <c:f>'Table C5'!$AG$61</c:f>
              <c:strCache>
                <c:ptCount val="1"/>
                <c:pt idx="0">
                  <c:v>Michigan</c:v>
                </c:pt>
              </c:strCache>
            </c:strRef>
          </c:tx>
          <c:spPr>
            <a:solidFill>
              <a:srgbClr val="FF0000"/>
            </a:solidFill>
            <a:ln w="25400">
              <a:noFill/>
            </a:ln>
          </c:spPr>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C5'!$AH$61:$BK$61</c:f>
              <c:numCache>
                <c:formatCode>#,##0</c:formatCode>
                <c:ptCount val="30"/>
                <c:pt idx="0">
                  <c:v>10838</c:v>
                </c:pt>
                <c:pt idx="1">
                  <c:v>10376</c:v>
                </c:pt>
                <c:pt idx="2">
                  <c:v>10055</c:v>
                </c:pt>
                <c:pt idx="3">
                  <c:v>10481</c:v>
                </c:pt>
                <c:pt idx="4">
                  <c:v>11014</c:v>
                </c:pt>
                <c:pt idx="5">
                  <c:v>9806</c:v>
                </c:pt>
                <c:pt idx="6">
                  <c:v>10866</c:v>
                </c:pt>
                <c:pt idx="7">
                  <c:v>9861</c:v>
                </c:pt>
                <c:pt idx="8">
                  <c:v>9952</c:v>
                </c:pt>
                <c:pt idx="9">
                  <c:v>9239</c:v>
                </c:pt>
                <c:pt idx="10">
                  <c:v>9435</c:v>
                </c:pt>
                <c:pt idx="11">
                  <c:v>6542</c:v>
                </c:pt>
                <c:pt idx="12">
                  <c:v>7752</c:v>
                </c:pt>
                <c:pt idx="13">
                  <c:v>9089</c:v>
                </c:pt>
                <c:pt idx="14">
                  <c:v>8978</c:v>
                </c:pt>
                <c:pt idx="15">
                  <c:v>8770.1479999999992</c:v>
                </c:pt>
                <c:pt idx="16">
                  <c:v>8455</c:v>
                </c:pt>
                <c:pt idx="17">
                  <c:v>8203.7870000000003</c:v>
                </c:pt>
                <c:pt idx="18">
                  <c:v>10230</c:v>
                </c:pt>
                <c:pt idx="19">
                  <c:v>9831</c:v>
                </c:pt>
                <c:pt idx="20">
                  <c:v>2525</c:v>
                </c:pt>
                <c:pt idx="21">
                  <c:v>8606</c:v>
                </c:pt>
                <c:pt idx="22">
                  <c:v>8466</c:v>
                </c:pt>
                <c:pt idx="23">
                  <c:v>8277</c:v>
                </c:pt>
                <c:pt idx="24">
                  <c:v>9578</c:v>
                </c:pt>
                <c:pt idx="25">
                  <c:v>6397</c:v>
                </c:pt>
                <c:pt idx="26">
                  <c:v>6402</c:v>
                </c:pt>
                <c:pt idx="27">
                  <c:v>6662</c:v>
                </c:pt>
                <c:pt idx="28">
                  <c:v>5837</c:v>
                </c:pt>
                <c:pt idx="29">
                  <c:v>3558</c:v>
                </c:pt>
              </c:numCache>
            </c:numRef>
          </c:val>
          <c:extLst>
            <c:ext xmlns:c16="http://schemas.microsoft.com/office/drawing/2014/chart" uri="{C3380CC4-5D6E-409C-BE32-E72D297353CC}">
              <c16:uniqueId val="{00000000-C20A-4F15-8E15-9C2D6E209389}"/>
            </c:ext>
          </c:extLst>
        </c:ser>
        <c:ser>
          <c:idx val="3"/>
          <c:order val="4"/>
          <c:tx>
            <c:strRef>
              <c:f>'Table C5'!$AG$62</c:f>
              <c:strCache>
                <c:ptCount val="1"/>
                <c:pt idx="0">
                  <c:v>Minnesota</c:v>
                </c:pt>
              </c:strCache>
            </c:strRef>
          </c:tx>
          <c:spPr>
            <a:solidFill>
              <a:schemeClr val="accent2">
                <a:lumMod val="60000"/>
                <a:lumOff val="40000"/>
              </a:schemeClr>
            </a:solidFill>
            <a:ln w="25400">
              <a:noFill/>
            </a:ln>
          </c:spPr>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C5'!$AH$62:$BK$62</c:f>
              <c:numCache>
                <c:formatCode>#,##0</c:formatCode>
                <c:ptCount val="30"/>
                <c:pt idx="0">
                  <c:v>9668</c:v>
                </c:pt>
                <c:pt idx="1">
                  <c:v>8566</c:v>
                </c:pt>
                <c:pt idx="2">
                  <c:v>8852</c:v>
                </c:pt>
                <c:pt idx="3">
                  <c:v>10038</c:v>
                </c:pt>
                <c:pt idx="4">
                  <c:v>10199</c:v>
                </c:pt>
                <c:pt idx="5">
                  <c:v>9791</c:v>
                </c:pt>
                <c:pt idx="6">
                  <c:v>8847</c:v>
                </c:pt>
                <c:pt idx="7">
                  <c:v>10477</c:v>
                </c:pt>
                <c:pt idx="8">
                  <c:v>9429</c:v>
                </c:pt>
                <c:pt idx="9">
                  <c:v>10771</c:v>
                </c:pt>
                <c:pt idx="10">
                  <c:v>11510</c:v>
                </c:pt>
                <c:pt idx="11">
                  <c:v>11248</c:v>
                </c:pt>
                <c:pt idx="12">
                  <c:v>11865</c:v>
                </c:pt>
                <c:pt idx="13">
                  <c:v>11864</c:v>
                </c:pt>
                <c:pt idx="14">
                  <c:v>11380</c:v>
                </c:pt>
                <c:pt idx="15">
                  <c:v>8594.3320000000003</c:v>
                </c:pt>
                <c:pt idx="16">
                  <c:v>12684</c:v>
                </c:pt>
                <c:pt idx="17">
                  <c:v>10234.157999999999</c:v>
                </c:pt>
                <c:pt idx="18">
                  <c:v>10283</c:v>
                </c:pt>
                <c:pt idx="19">
                  <c:v>9068</c:v>
                </c:pt>
                <c:pt idx="20">
                  <c:v>7872</c:v>
                </c:pt>
                <c:pt idx="21">
                  <c:v>4075</c:v>
                </c:pt>
                <c:pt idx="22">
                  <c:v>4356</c:v>
                </c:pt>
                <c:pt idx="23">
                  <c:v>5963</c:v>
                </c:pt>
                <c:pt idx="24">
                  <c:v>7378</c:v>
                </c:pt>
                <c:pt idx="25">
                  <c:v>5935</c:v>
                </c:pt>
                <c:pt idx="26">
                  <c:v>4753</c:v>
                </c:pt>
                <c:pt idx="27">
                  <c:v>5123</c:v>
                </c:pt>
                <c:pt idx="28">
                  <c:v>4248</c:v>
                </c:pt>
                <c:pt idx="29">
                  <c:v>3013</c:v>
                </c:pt>
              </c:numCache>
            </c:numRef>
          </c:val>
          <c:extLst>
            <c:ext xmlns:c16="http://schemas.microsoft.com/office/drawing/2014/chart" uri="{C3380CC4-5D6E-409C-BE32-E72D297353CC}">
              <c16:uniqueId val="{00000003-EA73-4554-866F-425AD4F81C78}"/>
            </c:ext>
          </c:extLst>
        </c:ser>
        <c:ser>
          <c:idx val="5"/>
          <c:order val="5"/>
          <c:tx>
            <c:strRef>
              <c:f>'Table C5'!$AG$63</c:f>
              <c:strCache>
                <c:ptCount val="1"/>
                <c:pt idx="0">
                  <c:v>Brokers</c:v>
                </c:pt>
              </c:strCache>
            </c:strRef>
          </c:tx>
          <c:spPr>
            <a:solidFill>
              <a:schemeClr val="accent6">
                <a:lumMod val="75000"/>
              </a:schemeClr>
            </a:solidFill>
            <a:ln w="25400">
              <a:noFill/>
            </a:ln>
          </c:spPr>
          <c:cat>
            <c:numRef>
              <c:f>'Table C5'!$AH$57:$BK$57</c:f>
              <c:numCache>
                <c:formatCode>General</c:formatCode>
                <c:ptCount val="3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numCache>
            </c:numRef>
          </c:cat>
          <c:val>
            <c:numRef>
              <c:f>'Table C5'!$AH$63:$BK$63</c:f>
              <c:numCache>
                <c:formatCode>#,##0</c:formatCode>
                <c:ptCount val="30"/>
                <c:pt idx="19">
                  <c:v>2526</c:v>
                </c:pt>
                <c:pt idx="20">
                  <c:v>8205</c:v>
                </c:pt>
                <c:pt idx="21">
                  <c:v>9085</c:v>
                </c:pt>
                <c:pt idx="22">
                  <c:v>12121</c:v>
                </c:pt>
                <c:pt idx="23">
                  <c:v>12409</c:v>
                </c:pt>
                <c:pt idx="24">
                  <c:v>10339</c:v>
                </c:pt>
                <c:pt idx="25">
                  <c:v>6871</c:v>
                </c:pt>
                <c:pt idx="26">
                  <c:v>0</c:v>
                </c:pt>
                <c:pt idx="27">
                  <c:v>0</c:v>
                </c:pt>
                <c:pt idx="28">
                  <c:v>0</c:v>
                </c:pt>
                <c:pt idx="29">
                  <c:v>0</c:v>
                </c:pt>
              </c:numCache>
            </c:numRef>
          </c:val>
          <c:extLst>
            <c:ext xmlns:c16="http://schemas.microsoft.com/office/drawing/2014/chart" uri="{C3380CC4-5D6E-409C-BE32-E72D297353CC}">
              <c16:uniqueId val="{00000001-C20A-4F15-8E15-9C2D6E209389}"/>
            </c:ext>
          </c:extLst>
        </c:ser>
        <c:dLbls>
          <c:showLegendKey val="0"/>
          <c:showVal val="0"/>
          <c:showCatName val="0"/>
          <c:showSerName val="0"/>
          <c:showPercent val="0"/>
          <c:showBubbleSize val="0"/>
        </c:dLbls>
        <c:axId val="131287296"/>
        <c:axId val="131301376"/>
      </c:areaChart>
      <c:catAx>
        <c:axId val="131287296"/>
        <c:scaling>
          <c:orientation val="minMax"/>
        </c:scaling>
        <c:delete val="0"/>
        <c:axPos val="b"/>
        <c:numFmt formatCode="General" sourceLinked="1"/>
        <c:majorTickMark val="out"/>
        <c:minorTickMark val="none"/>
        <c:tickLblPos val="nextTo"/>
        <c:crossAx val="131301376"/>
        <c:crosses val="autoZero"/>
        <c:auto val="1"/>
        <c:lblAlgn val="ctr"/>
        <c:lblOffset val="100"/>
        <c:noMultiLvlLbl val="0"/>
      </c:catAx>
      <c:valAx>
        <c:axId val="131301376"/>
        <c:scaling>
          <c:orientation val="minMax"/>
        </c:scaling>
        <c:delete val="0"/>
        <c:axPos val="l"/>
        <c:majorGridlines/>
        <c:numFmt formatCode="#,##0" sourceLinked="1"/>
        <c:majorTickMark val="out"/>
        <c:minorTickMark val="none"/>
        <c:tickLblPos val="nextTo"/>
        <c:crossAx val="1312872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327658</xdr:colOff>
      <xdr:row>3</xdr:row>
      <xdr:rowOff>289560</xdr:rowOff>
    </xdr:from>
    <xdr:to>
      <xdr:col>20</xdr:col>
      <xdr:colOff>792479</xdr:colOff>
      <xdr:row>44</xdr:row>
      <xdr:rowOff>19050</xdr:rowOff>
    </xdr:to>
    <xdr:graphicFrame macro="">
      <xdr:nvGraphicFramePr>
        <xdr:cNvPr id="2" name="Chart 1">
          <a:extLst>
            <a:ext uri="{FF2B5EF4-FFF2-40B4-BE49-F238E27FC236}">
              <a16:creationId xmlns:a16="http://schemas.microsoft.com/office/drawing/2014/main" id="{4168BADA-D376-42FF-8C3C-98A96F81CB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46</xdr:row>
      <xdr:rowOff>0</xdr:rowOff>
    </xdr:from>
    <xdr:to>
      <xdr:col>20</xdr:col>
      <xdr:colOff>205740</xdr:colOff>
      <xdr:row>63</xdr:row>
      <xdr:rowOff>7620</xdr:rowOff>
    </xdr:to>
    <xdr:graphicFrame macro="">
      <xdr:nvGraphicFramePr>
        <xdr:cNvPr id="3" name="Chart 2">
          <a:extLst>
            <a:ext uri="{FF2B5EF4-FFF2-40B4-BE49-F238E27FC236}">
              <a16:creationId xmlns:a16="http://schemas.microsoft.com/office/drawing/2014/main" id="{DDBA75F0-448C-4DB1-8083-1B0590324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32</xdr:col>
      <xdr:colOff>354330</xdr:colOff>
      <xdr:row>1</xdr:row>
      <xdr:rowOff>169545</xdr:rowOff>
    </xdr:from>
    <xdr:to>
      <xdr:col>46</xdr:col>
      <xdr:colOff>285750</xdr:colOff>
      <xdr:row>36</xdr:row>
      <xdr:rowOff>123825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Temp\o_05st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PP/Energy-Planning/Energy-Statistics/2013/Coal/TableC9-11%20draf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_State"/>
      <sheetName val="Sheet2"/>
    </sheetNames>
    <sheetDataSet>
      <sheetData sheetId="0"/>
      <sheetData sheetId="1">
        <row r="1">
          <cell r="A1" t="str">
            <v>Alabama</v>
          </cell>
        </row>
        <row r="2">
          <cell r="A2" t="str">
            <v>Alaska</v>
          </cell>
        </row>
        <row r="3">
          <cell r="A3" t="str">
            <v>Arizona</v>
          </cell>
        </row>
        <row r="4">
          <cell r="A4" t="str">
            <v>Arkansas</v>
          </cell>
        </row>
        <row r="5">
          <cell r="A5" t="str">
            <v>California</v>
          </cell>
        </row>
        <row r="6">
          <cell r="A6" t="str">
            <v>Colorado</v>
          </cell>
        </row>
        <row r="7">
          <cell r="A7" t="str">
            <v>Connecticut</v>
          </cell>
        </row>
        <row r="8">
          <cell r="A8" t="str">
            <v>Delaware</v>
          </cell>
        </row>
        <row r="9">
          <cell r="A9" t="str">
            <v>District of Columbia</v>
          </cell>
        </row>
        <row r="10">
          <cell r="A10" t="str">
            <v>Florida</v>
          </cell>
        </row>
        <row r="11">
          <cell r="A11" t="str">
            <v>Georgia</v>
          </cell>
        </row>
        <row r="12">
          <cell r="A12" t="str">
            <v>Hawaii</v>
          </cell>
        </row>
        <row r="13">
          <cell r="A13" t="str">
            <v>Idaho</v>
          </cell>
        </row>
        <row r="14">
          <cell r="A14" t="str">
            <v>Illinois</v>
          </cell>
        </row>
        <row r="15">
          <cell r="A15" t="str">
            <v>Indiana</v>
          </cell>
        </row>
        <row r="16">
          <cell r="A16" t="str">
            <v>Iowa</v>
          </cell>
        </row>
        <row r="17">
          <cell r="A17" t="str">
            <v>Kansas</v>
          </cell>
        </row>
        <row r="18">
          <cell r="A18" t="str">
            <v>Kentucky</v>
          </cell>
        </row>
        <row r="19">
          <cell r="A19" t="str">
            <v>Louisiana</v>
          </cell>
        </row>
        <row r="20">
          <cell r="A20" t="str">
            <v>Maine</v>
          </cell>
        </row>
        <row r="21">
          <cell r="A21" t="str">
            <v>Maryland</v>
          </cell>
        </row>
        <row r="22">
          <cell r="A22" t="str">
            <v>Massachusetts</v>
          </cell>
        </row>
        <row r="23">
          <cell r="A23" t="str">
            <v>Michigan</v>
          </cell>
        </row>
        <row r="24">
          <cell r="A24" t="str">
            <v>Minnesota</v>
          </cell>
        </row>
        <row r="25">
          <cell r="A25" t="str">
            <v>Mississippi</v>
          </cell>
        </row>
        <row r="26">
          <cell r="A26" t="str">
            <v>Missouri</v>
          </cell>
        </row>
        <row r="27">
          <cell r="A27" t="str">
            <v>Montana</v>
          </cell>
        </row>
        <row r="28">
          <cell r="A28" t="str">
            <v>Nebraska</v>
          </cell>
        </row>
        <row r="29">
          <cell r="A29" t="str">
            <v>Nevada</v>
          </cell>
        </row>
        <row r="30">
          <cell r="A30" t="str">
            <v>New Hampshire</v>
          </cell>
        </row>
        <row r="31">
          <cell r="A31" t="str">
            <v>New Jersey</v>
          </cell>
        </row>
        <row r="32">
          <cell r="A32" t="str">
            <v>New Mexico</v>
          </cell>
        </row>
        <row r="33">
          <cell r="A33" t="str">
            <v>New York</v>
          </cell>
        </row>
        <row r="34">
          <cell r="A34" t="str">
            <v>North Carolina</v>
          </cell>
        </row>
        <row r="35">
          <cell r="A35" t="str">
            <v>North Dakota</v>
          </cell>
        </row>
        <row r="36">
          <cell r="A36" t="str">
            <v>Ohio</v>
          </cell>
        </row>
        <row r="37">
          <cell r="A37" t="str">
            <v>Oklahoma</v>
          </cell>
        </row>
        <row r="38">
          <cell r="A38" t="str">
            <v>Oregon</v>
          </cell>
        </row>
        <row r="39">
          <cell r="A39" t="str">
            <v>Pennsylvania</v>
          </cell>
        </row>
        <row r="40">
          <cell r="A40" t="str">
            <v>Rhode Island</v>
          </cell>
        </row>
        <row r="41">
          <cell r="A41" t="str">
            <v>South Carolina</v>
          </cell>
        </row>
        <row r="42">
          <cell r="A42" t="str">
            <v>South Dakota</v>
          </cell>
        </row>
        <row r="43">
          <cell r="A43" t="str">
            <v>Tennessee</v>
          </cell>
        </row>
        <row r="44">
          <cell r="A44" t="str">
            <v>Texas</v>
          </cell>
        </row>
        <row r="45">
          <cell r="A45" t="str">
            <v>Utah</v>
          </cell>
        </row>
        <row r="46">
          <cell r="A46" t="str">
            <v>Vermont</v>
          </cell>
        </row>
        <row r="47">
          <cell r="A47" t="str">
            <v>Virginia</v>
          </cell>
        </row>
        <row r="48">
          <cell r="A48" t="str">
            <v>Washington</v>
          </cell>
        </row>
        <row r="49">
          <cell r="A49" t="str">
            <v>Unknown State</v>
          </cell>
        </row>
        <row r="50">
          <cell r="A50" t="str">
            <v>State Total</v>
          </cell>
        </row>
        <row r="51">
          <cell r="A51" t="str">
            <v>West Virginia</v>
          </cell>
        </row>
        <row r="52">
          <cell r="A52" t="str">
            <v>Wisconsin</v>
          </cell>
        </row>
        <row r="53">
          <cell r="A53"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C9"/>
      <sheetName val="US production"/>
      <sheetName val="Employment 2011"/>
      <sheetName val="Employment"/>
      <sheetName val="Biennial Report Coal Severance "/>
      <sheetName val="observed tax rate"/>
      <sheetName val="graph"/>
      <sheetName val="calculations"/>
      <sheetName val="data info"/>
      <sheetName val="Sheet2"/>
    </sheetNames>
    <sheetDataSet>
      <sheetData sheetId="0"/>
      <sheetData sheetId="1">
        <row r="4">
          <cell r="B4">
            <v>829700000</v>
          </cell>
        </row>
        <row r="5">
          <cell r="B5">
            <v>823775000</v>
          </cell>
        </row>
        <row r="6">
          <cell r="B6">
            <v>838112000</v>
          </cell>
        </row>
        <row r="7">
          <cell r="B7">
            <v>782091000</v>
          </cell>
        </row>
        <row r="8">
          <cell r="B8">
            <v>895920767</v>
          </cell>
        </row>
        <row r="9">
          <cell r="B9">
            <v>883638117</v>
          </cell>
        </row>
        <row r="10">
          <cell r="B10">
            <v>890314708</v>
          </cell>
        </row>
        <row r="11">
          <cell r="B11">
            <v>918762162</v>
          </cell>
        </row>
        <row r="12">
          <cell r="B12">
            <v>950265278</v>
          </cell>
        </row>
        <row r="13">
          <cell r="B13">
            <v>980728790</v>
          </cell>
        </row>
        <row r="14">
          <cell r="B14">
            <v>1029075527</v>
          </cell>
        </row>
        <row r="15">
          <cell r="B15">
            <v>995983881</v>
          </cell>
        </row>
        <row r="16">
          <cell r="B16">
            <v>997544933</v>
          </cell>
        </row>
        <row r="17">
          <cell r="B17">
            <v>945424286</v>
          </cell>
        </row>
        <row r="18">
          <cell r="B18">
            <v>1033504293</v>
          </cell>
        </row>
        <row r="19">
          <cell r="B19">
            <v>1032973772</v>
          </cell>
        </row>
        <row r="20">
          <cell r="B20">
            <v>1063855513</v>
          </cell>
        </row>
        <row r="21">
          <cell r="B21">
            <v>1089931788</v>
          </cell>
        </row>
        <row r="22">
          <cell r="B22">
            <v>1117535167</v>
          </cell>
        </row>
        <row r="23">
          <cell r="B23">
            <v>1100431428</v>
          </cell>
        </row>
        <row r="24">
          <cell r="B24">
            <v>1073611561</v>
          </cell>
        </row>
        <row r="25">
          <cell r="B25">
            <v>1127688806</v>
          </cell>
        </row>
        <row r="26">
          <cell r="B26">
            <v>1094283061</v>
          </cell>
        </row>
        <row r="27">
          <cell r="B27">
            <v>1071752573</v>
          </cell>
        </row>
        <row r="28">
          <cell r="B28">
            <v>1112098870</v>
          </cell>
        </row>
        <row r="29">
          <cell r="B29">
            <v>1131498099</v>
          </cell>
        </row>
        <row r="30">
          <cell r="B30">
            <v>1162749659</v>
          </cell>
        </row>
        <row r="31">
          <cell r="B31">
            <v>1146635345</v>
          </cell>
        </row>
        <row r="34">
          <cell r="B34">
            <v>1085281186</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ia.doe.gov/cneaf/coal/page/acr/acr_sum.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103"/>
  <sheetViews>
    <sheetView tabSelected="1" zoomScaleNormal="100" workbookViewId="0"/>
  </sheetViews>
  <sheetFormatPr defaultRowHeight="13.2" x14ac:dyDescent="0.25"/>
  <cols>
    <col min="1" max="1" width="5.33203125" style="27" customWidth="1"/>
    <col min="2" max="2" width="17.44140625" style="27" customWidth="1"/>
    <col min="3" max="3" width="11.109375" style="48" customWidth="1"/>
    <col min="4" max="4" width="14.5546875" style="48" customWidth="1"/>
    <col min="5" max="7" width="10.88671875" style="48" customWidth="1"/>
    <col min="8" max="8" width="2" style="27" customWidth="1"/>
    <col min="9" max="9" width="7.88671875" style="27" customWidth="1"/>
    <col min="10" max="10" width="7.88671875" style="50" customWidth="1"/>
    <col min="11" max="11" width="7.88671875" style="27" customWidth="1"/>
    <col min="12" max="14" width="9.109375" style="27"/>
    <col min="15" max="15" width="19.33203125" style="27" customWidth="1"/>
    <col min="16" max="16" width="20.88671875" style="27" customWidth="1"/>
    <col min="17" max="256" width="9.109375" style="27"/>
    <col min="257" max="257" width="5.33203125" style="27" customWidth="1"/>
    <col min="258" max="258" width="17.44140625" style="27" customWidth="1"/>
    <col min="259" max="259" width="11.109375" style="27" customWidth="1"/>
    <col min="260" max="260" width="14.5546875" style="27" customWidth="1"/>
    <col min="261" max="263" width="10.88671875" style="27" customWidth="1"/>
    <col min="264" max="264" width="2" style="27" customWidth="1"/>
    <col min="265" max="267" width="7.88671875" style="27" customWidth="1"/>
    <col min="268" max="512" width="9.109375" style="27"/>
    <col min="513" max="513" width="5.33203125" style="27" customWidth="1"/>
    <col min="514" max="514" width="17.44140625" style="27" customWidth="1"/>
    <col min="515" max="515" width="11.109375" style="27" customWidth="1"/>
    <col min="516" max="516" width="14.5546875" style="27" customWidth="1"/>
    <col min="517" max="519" width="10.88671875" style="27" customWidth="1"/>
    <col min="520" max="520" width="2" style="27" customWidth="1"/>
    <col min="521" max="523" width="7.88671875" style="27" customWidth="1"/>
    <col min="524" max="768" width="9.109375" style="27"/>
    <col min="769" max="769" width="5.33203125" style="27" customWidth="1"/>
    <col min="770" max="770" width="17.44140625" style="27" customWidth="1"/>
    <col min="771" max="771" width="11.109375" style="27" customWidth="1"/>
    <col min="772" max="772" width="14.5546875" style="27" customWidth="1"/>
    <col min="773" max="775" width="10.88671875" style="27" customWidth="1"/>
    <col min="776" max="776" width="2" style="27" customWidth="1"/>
    <col min="777" max="779" width="7.88671875" style="27" customWidth="1"/>
    <col min="780" max="1024" width="9.109375" style="27"/>
    <col min="1025" max="1025" width="5.33203125" style="27" customWidth="1"/>
    <col min="1026" max="1026" width="17.44140625" style="27" customWidth="1"/>
    <col min="1027" max="1027" width="11.109375" style="27" customWidth="1"/>
    <col min="1028" max="1028" width="14.5546875" style="27" customWidth="1"/>
    <col min="1029" max="1031" width="10.88671875" style="27" customWidth="1"/>
    <col min="1032" max="1032" width="2" style="27" customWidth="1"/>
    <col min="1033" max="1035" width="7.88671875" style="27" customWidth="1"/>
    <col min="1036" max="1280" width="9.109375" style="27"/>
    <col min="1281" max="1281" width="5.33203125" style="27" customWidth="1"/>
    <col min="1282" max="1282" width="17.44140625" style="27" customWidth="1"/>
    <col min="1283" max="1283" width="11.109375" style="27" customWidth="1"/>
    <col min="1284" max="1284" width="14.5546875" style="27" customWidth="1"/>
    <col min="1285" max="1287" width="10.88671875" style="27" customWidth="1"/>
    <col min="1288" max="1288" width="2" style="27" customWidth="1"/>
    <col min="1289" max="1291" width="7.88671875" style="27" customWidth="1"/>
    <col min="1292" max="1536" width="9.109375" style="27"/>
    <col min="1537" max="1537" width="5.33203125" style="27" customWidth="1"/>
    <col min="1538" max="1538" width="17.44140625" style="27" customWidth="1"/>
    <col min="1539" max="1539" width="11.109375" style="27" customWidth="1"/>
    <col min="1540" max="1540" width="14.5546875" style="27" customWidth="1"/>
    <col min="1541" max="1543" width="10.88671875" style="27" customWidth="1"/>
    <col min="1544" max="1544" width="2" style="27" customWidth="1"/>
    <col min="1545" max="1547" width="7.88671875" style="27" customWidth="1"/>
    <col min="1548" max="1792" width="9.109375" style="27"/>
    <col min="1793" max="1793" width="5.33203125" style="27" customWidth="1"/>
    <col min="1794" max="1794" width="17.44140625" style="27" customWidth="1"/>
    <col min="1795" max="1795" width="11.109375" style="27" customWidth="1"/>
    <col min="1796" max="1796" width="14.5546875" style="27" customWidth="1"/>
    <col min="1797" max="1799" width="10.88671875" style="27" customWidth="1"/>
    <col min="1800" max="1800" width="2" style="27" customWidth="1"/>
    <col min="1801" max="1803" width="7.88671875" style="27" customWidth="1"/>
    <col min="1804" max="2048" width="9.109375" style="27"/>
    <col min="2049" max="2049" width="5.33203125" style="27" customWidth="1"/>
    <col min="2050" max="2050" width="17.44140625" style="27" customWidth="1"/>
    <col min="2051" max="2051" width="11.109375" style="27" customWidth="1"/>
    <col min="2052" max="2052" width="14.5546875" style="27" customWidth="1"/>
    <col min="2053" max="2055" width="10.88671875" style="27" customWidth="1"/>
    <col min="2056" max="2056" width="2" style="27" customWidth="1"/>
    <col min="2057" max="2059" width="7.88671875" style="27" customWidth="1"/>
    <col min="2060" max="2304" width="9.109375" style="27"/>
    <col min="2305" max="2305" width="5.33203125" style="27" customWidth="1"/>
    <col min="2306" max="2306" width="17.44140625" style="27" customWidth="1"/>
    <col min="2307" max="2307" width="11.109375" style="27" customWidth="1"/>
    <col min="2308" max="2308" width="14.5546875" style="27" customWidth="1"/>
    <col min="2309" max="2311" width="10.88671875" style="27" customWidth="1"/>
    <col min="2312" max="2312" width="2" style="27" customWidth="1"/>
    <col min="2313" max="2315" width="7.88671875" style="27" customWidth="1"/>
    <col min="2316" max="2560" width="9.109375" style="27"/>
    <col min="2561" max="2561" width="5.33203125" style="27" customWidth="1"/>
    <col min="2562" max="2562" width="17.44140625" style="27" customWidth="1"/>
    <col min="2563" max="2563" width="11.109375" style="27" customWidth="1"/>
    <col min="2564" max="2564" width="14.5546875" style="27" customWidth="1"/>
    <col min="2565" max="2567" width="10.88671875" style="27" customWidth="1"/>
    <col min="2568" max="2568" width="2" style="27" customWidth="1"/>
    <col min="2569" max="2571" width="7.88671875" style="27" customWidth="1"/>
    <col min="2572" max="2816" width="9.109375" style="27"/>
    <col min="2817" max="2817" width="5.33203125" style="27" customWidth="1"/>
    <col min="2818" max="2818" width="17.44140625" style="27" customWidth="1"/>
    <col min="2819" max="2819" width="11.109375" style="27" customWidth="1"/>
    <col min="2820" max="2820" width="14.5546875" style="27" customWidth="1"/>
    <col min="2821" max="2823" width="10.88671875" style="27" customWidth="1"/>
    <col min="2824" max="2824" width="2" style="27" customWidth="1"/>
    <col min="2825" max="2827" width="7.88671875" style="27" customWidth="1"/>
    <col min="2828" max="3072" width="9.109375" style="27"/>
    <col min="3073" max="3073" width="5.33203125" style="27" customWidth="1"/>
    <col min="3074" max="3074" width="17.44140625" style="27" customWidth="1"/>
    <col min="3075" max="3075" width="11.109375" style="27" customWidth="1"/>
    <col min="3076" max="3076" width="14.5546875" style="27" customWidth="1"/>
    <col min="3077" max="3079" width="10.88671875" style="27" customWidth="1"/>
    <col min="3080" max="3080" width="2" style="27" customWidth="1"/>
    <col min="3081" max="3083" width="7.88671875" style="27" customWidth="1"/>
    <col min="3084" max="3328" width="9.109375" style="27"/>
    <col min="3329" max="3329" width="5.33203125" style="27" customWidth="1"/>
    <col min="3330" max="3330" width="17.44140625" style="27" customWidth="1"/>
    <col min="3331" max="3331" width="11.109375" style="27" customWidth="1"/>
    <col min="3332" max="3332" width="14.5546875" style="27" customWidth="1"/>
    <col min="3333" max="3335" width="10.88671875" style="27" customWidth="1"/>
    <col min="3336" max="3336" width="2" style="27" customWidth="1"/>
    <col min="3337" max="3339" width="7.88671875" style="27" customWidth="1"/>
    <col min="3340" max="3584" width="9.109375" style="27"/>
    <col min="3585" max="3585" width="5.33203125" style="27" customWidth="1"/>
    <col min="3586" max="3586" width="17.44140625" style="27" customWidth="1"/>
    <col min="3587" max="3587" width="11.109375" style="27" customWidth="1"/>
    <col min="3588" max="3588" width="14.5546875" style="27" customWidth="1"/>
    <col min="3589" max="3591" width="10.88671875" style="27" customWidth="1"/>
    <col min="3592" max="3592" width="2" style="27" customWidth="1"/>
    <col min="3593" max="3595" width="7.88671875" style="27" customWidth="1"/>
    <col min="3596" max="3840" width="9.109375" style="27"/>
    <col min="3841" max="3841" width="5.33203125" style="27" customWidth="1"/>
    <col min="3842" max="3842" width="17.44140625" style="27" customWidth="1"/>
    <col min="3843" max="3843" width="11.109375" style="27" customWidth="1"/>
    <col min="3844" max="3844" width="14.5546875" style="27" customWidth="1"/>
    <col min="3845" max="3847" width="10.88671875" style="27" customWidth="1"/>
    <col min="3848" max="3848" width="2" style="27" customWidth="1"/>
    <col min="3849" max="3851" width="7.88671875" style="27" customWidth="1"/>
    <col min="3852" max="4096" width="9.109375" style="27"/>
    <col min="4097" max="4097" width="5.33203125" style="27" customWidth="1"/>
    <col min="4098" max="4098" width="17.44140625" style="27" customWidth="1"/>
    <col min="4099" max="4099" width="11.109375" style="27" customWidth="1"/>
    <col min="4100" max="4100" width="14.5546875" style="27" customWidth="1"/>
    <col min="4101" max="4103" width="10.88671875" style="27" customWidth="1"/>
    <col min="4104" max="4104" width="2" style="27" customWidth="1"/>
    <col min="4105" max="4107" width="7.88671875" style="27" customWidth="1"/>
    <col min="4108" max="4352" width="9.109375" style="27"/>
    <col min="4353" max="4353" width="5.33203125" style="27" customWidth="1"/>
    <col min="4354" max="4354" width="17.44140625" style="27" customWidth="1"/>
    <col min="4355" max="4355" width="11.109375" style="27" customWidth="1"/>
    <col min="4356" max="4356" width="14.5546875" style="27" customWidth="1"/>
    <col min="4357" max="4359" width="10.88671875" style="27" customWidth="1"/>
    <col min="4360" max="4360" width="2" style="27" customWidth="1"/>
    <col min="4361" max="4363" width="7.88671875" style="27" customWidth="1"/>
    <col min="4364" max="4608" width="9.109375" style="27"/>
    <col min="4609" max="4609" width="5.33203125" style="27" customWidth="1"/>
    <col min="4610" max="4610" width="17.44140625" style="27" customWidth="1"/>
    <col min="4611" max="4611" width="11.109375" style="27" customWidth="1"/>
    <col min="4612" max="4612" width="14.5546875" style="27" customWidth="1"/>
    <col min="4613" max="4615" width="10.88671875" style="27" customWidth="1"/>
    <col min="4616" max="4616" width="2" style="27" customWidth="1"/>
    <col min="4617" max="4619" width="7.88671875" style="27" customWidth="1"/>
    <col min="4620" max="4864" width="9.109375" style="27"/>
    <col min="4865" max="4865" width="5.33203125" style="27" customWidth="1"/>
    <col min="4866" max="4866" width="17.44140625" style="27" customWidth="1"/>
    <col min="4867" max="4867" width="11.109375" style="27" customWidth="1"/>
    <col min="4868" max="4868" width="14.5546875" style="27" customWidth="1"/>
    <col min="4869" max="4871" width="10.88671875" style="27" customWidth="1"/>
    <col min="4872" max="4872" width="2" style="27" customWidth="1"/>
    <col min="4873" max="4875" width="7.88671875" style="27" customWidth="1"/>
    <col min="4876" max="5120" width="9.109375" style="27"/>
    <col min="5121" max="5121" width="5.33203125" style="27" customWidth="1"/>
    <col min="5122" max="5122" width="17.44140625" style="27" customWidth="1"/>
    <col min="5123" max="5123" width="11.109375" style="27" customWidth="1"/>
    <col min="5124" max="5124" width="14.5546875" style="27" customWidth="1"/>
    <col min="5125" max="5127" width="10.88671875" style="27" customWidth="1"/>
    <col min="5128" max="5128" width="2" style="27" customWidth="1"/>
    <col min="5129" max="5131" width="7.88671875" style="27" customWidth="1"/>
    <col min="5132" max="5376" width="9.109375" style="27"/>
    <col min="5377" max="5377" width="5.33203125" style="27" customWidth="1"/>
    <col min="5378" max="5378" width="17.44140625" style="27" customWidth="1"/>
    <col min="5379" max="5379" width="11.109375" style="27" customWidth="1"/>
    <col min="5380" max="5380" width="14.5546875" style="27" customWidth="1"/>
    <col min="5381" max="5383" width="10.88671875" style="27" customWidth="1"/>
    <col min="5384" max="5384" width="2" style="27" customWidth="1"/>
    <col min="5385" max="5387" width="7.88671875" style="27" customWidth="1"/>
    <col min="5388" max="5632" width="9.109375" style="27"/>
    <col min="5633" max="5633" width="5.33203125" style="27" customWidth="1"/>
    <col min="5634" max="5634" width="17.44140625" style="27" customWidth="1"/>
    <col min="5635" max="5635" width="11.109375" style="27" customWidth="1"/>
    <col min="5636" max="5636" width="14.5546875" style="27" customWidth="1"/>
    <col min="5637" max="5639" width="10.88671875" style="27" customWidth="1"/>
    <col min="5640" max="5640" width="2" style="27" customWidth="1"/>
    <col min="5641" max="5643" width="7.88671875" style="27" customWidth="1"/>
    <col min="5644" max="5888" width="9.109375" style="27"/>
    <col min="5889" max="5889" width="5.33203125" style="27" customWidth="1"/>
    <col min="5890" max="5890" width="17.44140625" style="27" customWidth="1"/>
    <col min="5891" max="5891" width="11.109375" style="27" customWidth="1"/>
    <col min="5892" max="5892" width="14.5546875" style="27" customWidth="1"/>
    <col min="5893" max="5895" width="10.88671875" style="27" customWidth="1"/>
    <col min="5896" max="5896" width="2" style="27" customWidth="1"/>
    <col min="5897" max="5899" width="7.88671875" style="27" customWidth="1"/>
    <col min="5900" max="6144" width="9.109375" style="27"/>
    <col min="6145" max="6145" width="5.33203125" style="27" customWidth="1"/>
    <col min="6146" max="6146" width="17.44140625" style="27" customWidth="1"/>
    <col min="6147" max="6147" width="11.109375" style="27" customWidth="1"/>
    <col min="6148" max="6148" width="14.5546875" style="27" customWidth="1"/>
    <col min="6149" max="6151" width="10.88671875" style="27" customWidth="1"/>
    <col min="6152" max="6152" width="2" style="27" customWidth="1"/>
    <col min="6153" max="6155" width="7.88671875" style="27" customWidth="1"/>
    <col min="6156" max="6400" width="9.109375" style="27"/>
    <col min="6401" max="6401" width="5.33203125" style="27" customWidth="1"/>
    <col min="6402" max="6402" width="17.44140625" style="27" customWidth="1"/>
    <col min="6403" max="6403" width="11.109375" style="27" customWidth="1"/>
    <col min="6404" max="6404" width="14.5546875" style="27" customWidth="1"/>
    <col min="6405" max="6407" width="10.88671875" style="27" customWidth="1"/>
    <col min="6408" max="6408" width="2" style="27" customWidth="1"/>
    <col min="6409" max="6411" width="7.88671875" style="27" customWidth="1"/>
    <col min="6412" max="6656" width="9.109375" style="27"/>
    <col min="6657" max="6657" width="5.33203125" style="27" customWidth="1"/>
    <col min="6658" max="6658" width="17.44140625" style="27" customWidth="1"/>
    <col min="6659" max="6659" width="11.109375" style="27" customWidth="1"/>
    <col min="6660" max="6660" width="14.5546875" style="27" customWidth="1"/>
    <col min="6661" max="6663" width="10.88671875" style="27" customWidth="1"/>
    <col min="6664" max="6664" width="2" style="27" customWidth="1"/>
    <col min="6665" max="6667" width="7.88671875" style="27" customWidth="1"/>
    <col min="6668" max="6912" width="9.109375" style="27"/>
    <col min="6913" max="6913" width="5.33203125" style="27" customWidth="1"/>
    <col min="6914" max="6914" width="17.44140625" style="27" customWidth="1"/>
    <col min="6915" max="6915" width="11.109375" style="27" customWidth="1"/>
    <col min="6916" max="6916" width="14.5546875" style="27" customWidth="1"/>
    <col min="6917" max="6919" width="10.88671875" style="27" customWidth="1"/>
    <col min="6920" max="6920" width="2" style="27" customWidth="1"/>
    <col min="6921" max="6923" width="7.88671875" style="27" customWidth="1"/>
    <col min="6924" max="7168" width="9.109375" style="27"/>
    <col min="7169" max="7169" width="5.33203125" style="27" customWidth="1"/>
    <col min="7170" max="7170" width="17.44140625" style="27" customWidth="1"/>
    <col min="7171" max="7171" width="11.109375" style="27" customWidth="1"/>
    <col min="7172" max="7172" width="14.5546875" style="27" customWidth="1"/>
    <col min="7173" max="7175" width="10.88671875" style="27" customWidth="1"/>
    <col min="7176" max="7176" width="2" style="27" customWidth="1"/>
    <col min="7177" max="7179" width="7.88671875" style="27" customWidth="1"/>
    <col min="7180" max="7424" width="9.109375" style="27"/>
    <col min="7425" max="7425" width="5.33203125" style="27" customWidth="1"/>
    <col min="7426" max="7426" width="17.44140625" style="27" customWidth="1"/>
    <col min="7427" max="7427" width="11.109375" style="27" customWidth="1"/>
    <col min="7428" max="7428" width="14.5546875" style="27" customWidth="1"/>
    <col min="7429" max="7431" width="10.88671875" style="27" customWidth="1"/>
    <col min="7432" max="7432" width="2" style="27" customWidth="1"/>
    <col min="7433" max="7435" width="7.88671875" style="27" customWidth="1"/>
    <col min="7436" max="7680" width="9.109375" style="27"/>
    <col min="7681" max="7681" width="5.33203125" style="27" customWidth="1"/>
    <col min="7682" max="7682" width="17.44140625" style="27" customWidth="1"/>
    <col min="7683" max="7683" width="11.109375" style="27" customWidth="1"/>
    <col min="7684" max="7684" width="14.5546875" style="27" customWidth="1"/>
    <col min="7685" max="7687" width="10.88671875" style="27" customWidth="1"/>
    <col min="7688" max="7688" width="2" style="27" customWidth="1"/>
    <col min="7689" max="7691" width="7.88671875" style="27" customWidth="1"/>
    <col min="7692" max="7936" width="9.109375" style="27"/>
    <col min="7937" max="7937" width="5.33203125" style="27" customWidth="1"/>
    <col min="7938" max="7938" width="17.44140625" style="27" customWidth="1"/>
    <col min="7939" max="7939" width="11.109375" style="27" customWidth="1"/>
    <col min="7940" max="7940" width="14.5546875" style="27" customWidth="1"/>
    <col min="7941" max="7943" width="10.88671875" style="27" customWidth="1"/>
    <col min="7944" max="7944" width="2" style="27" customWidth="1"/>
    <col min="7945" max="7947" width="7.88671875" style="27" customWidth="1"/>
    <col min="7948" max="8192" width="9.109375" style="27"/>
    <col min="8193" max="8193" width="5.33203125" style="27" customWidth="1"/>
    <col min="8194" max="8194" width="17.44140625" style="27" customWidth="1"/>
    <col min="8195" max="8195" width="11.109375" style="27" customWidth="1"/>
    <col min="8196" max="8196" width="14.5546875" style="27" customWidth="1"/>
    <col min="8197" max="8199" width="10.88671875" style="27" customWidth="1"/>
    <col min="8200" max="8200" width="2" style="27" customWidth="1"/>
    <col min="8201" max="8203" width="7.88671875" style="27" customWidth="1"/>
    <col min="8204" max="8448" width="9.109375" style="27"/>
    <col min="8449" max="8449" width="5.33203125" style="27" customWidth="1"/>
    <col min="8450" max="8450" width="17.44140625" style="27" customWidth="1"/>
    <col min="8451" max="8451" width="11.109375" style="27" customWidth="1"/>
    <col min="8452" max="8452" width="14.5546875" style="27" customWidth="1"/>
    <col min="8453" max="8455" width="10.88671875" style="27" customWidth="1"/>
    <col min="8456" max="8456" width="2" style="27" customWidth="1"/>
    <col min="8457" max="8459" width="7.88671875" style="27" customWidth="1"/>
    <col min="8460" max="8704" width="9.109375" style="27"/>
    <col min="8705" max="8705" width="5.33203125" style="27" customWidth="1"/>
    <col min="8706" max="8706" width="17.44140625" style="27" customWidth="1"/>
    <col min="8707" max="8707" width="11.109375" style="27" customWidth="1"/>
    <col min="8708" max="8708" width="14.5546875" style="27" customWidth="1"/>
    <col min="8709" max="8711" width="10.88671875" style="27" customWidth="1"/>
    <col min="8712" max="8712" width="2" style="27" customWidth="1"/>
    <col min="8713" max="8715" width="7.88671875" style="27" customWidth="1"/>
    <col min="8716" max="8960" width="9.109375" style="27"/>
    <col min="8961" max="8961" width="5.33203125" style="27" customWidth="1"/>
    <col min="8962" max="8962" width="17.44140625" style="27" customWidth="1"/>
    <col min="8963" max="8963" width="11.109375" style="27" customWidth="1"/>
    <col min="8964" max="8964" width="14.5546875" style="27" customWidth="1"/>
    <col min="8965" max="8967" width="10.88671875" style="27" customWidth="1"/>
    <col min="8968" max="8968" width="2" style="27" customWidth="1"/>
    <col min="8969" max="8971" width="7.88671875" style="27" customWidth="1"/>
    <col min="8972" max="9216" width="9.109375" style="27"/>
    <col min="9217" max="9217" width="5.33203125" style="27" customWidth="1"/>
    <col min="9218" max="9218" width="17.44140625" style="27" customWidth="1"/>
    <col min="9219" max="9219" width="11.109375" style="27" customWidth="1"/>
    <col min="9220" max="9220" width="14.5546875" style="27" customWidth="1"/>
    <col min="9221" max="9223" width="10.88671875" style="27" customWidth="1"/>
    <col min="9224" max="9224" width="2" style="27" customWidth="1"/>
    <col min="9225" max="9227" width="7.88671875" style="27" customWidth="1"/>
    <col min="9228" max="9472" width="9.109375" style="27"/>
    <col min="9473" max="9473" width="5.33203125" style="27" customWidth="1"/>
    <col min="9474" max="9474" width="17.44140625" style="27" customWidth="1"/>
    <col min="9475" max="9475" width="11.109375" style="27" customWidth="1"/>
    <col min="9476" max="9476" width="14.5546875" style="27" customWidth="1"/>
    <col min="9477" max="9479" width="10.88671875" style="27" customWidth="1"/>
    <col min="9480" max="9480" width="2" style="27" customWidth="1"/>
    <col min="9481" max="9483" width="7.88671875" style="27" customWidth="1"/>
    <col min="9484" max="9728" width="9.109375" style="27"/>
    <col min="9729" max="9729" width="5.33203125" style="27" customWidth="1"/>
    <col min="9730" max="9730" width="17.44140625" style="27" customWidth="1"/>
    <col min="9731" max="9731" width="11.109375" style="27" customWidth="1"/>
    <col min="9732" max="9732" width="14.5546875" style="27" customWidth="1"/>
    <col min="9733" max="9735" width="10.88671875" style="27" customWidth="1"/>
    <col min="9736" max="9736" width="2" style="27" customWidth="1"/>
    <col min="9737" max="9739" width="7.88671875" style="27" customWidth="1"/>
    <col min="9740" max="9984" width="9.109375" style="27"/>
    <col min="9985" max="9985" width="5.33203125" style="27" customWidth="1"/>
    <col min="9986" max="9986" width="17.44140625" style="27" customWidth="1"/>
    <col min="9987" max="9987" width="11.109375" style="27" customWidth="1"/>
    <col min="9988" max="9988" width="14.5546875" style="27" customWidth="1"/>
    <col min="9989" max="9991" width="10.88671875" style="27" customWidth="1"/>
    <col min="9992" max="9992" width="2" style="27" customWidth="1"/>
    <col min="9993" max="9995" width="7.88671875" style="27" customWidth="1"/>
    <col min="9996" max="10240" width="9.109375" style="27"/>
    <col min="10241" max="10241" width="5.33203125" style="27" customWidth="1"/>
    <col min="10242" max="10242" width="17.44140625" style="27" customWidth="1"/>
    <col min="10243" max="10243" width="11.109375" style="27" customWidth="1"/>
    <col min="10244" max="10244" width="14.5546875" style="27" customWidth="1"/>
    <col min="10245" max="10247" width="10.88671875" style="27" customWidth="1"/>
    <col min="10248" max="10248" width="2" style="27" customWidth="1"/>
    <col min="10249" max="10251" width="7.88671875" style="27" customWidth="1"/>
    <col min="10252" max="10496" width="9.109375" style="27"/>
    <col min="10497" max="10497" width="5.33203125" style="27" customWidth="1"/>
    <col min="10498" max="10498" width="17.44140625" style="27" customWidth="1"/>
    <col min="10499" max="10499" width="11.109375" style="27" customWidth="1"/>
    <col min="10500" max="10500" width="14.5546875" style="27" customWidth="1"/>
    <col min="10501" max="10503" width="10.88671875" style="27" customWidth="1"/>
    <col min="10504" max="10504" width="2" style="27" customWidth="1"/>
    <col min="10505" max="10507" width="7.88671875" style="27" customWidth="1"/>
    <col min="10508" max="10752" width="9.109375" style="27"/>
    <col min="10753" max="10753" width="5.33203125" style="27" customWidth="1"/>
    <col min="10754" max="10754" width="17.44140625" style="27" customWidth="1"/>
    <col min="10755" max="10755" width="11.109375" style="27" customWidth="1"/>
    <col min="10756" max="10756" width="14.5546875" style="27" customWidth="1"/>
    <col min="10757" max="10759" width="10.88671875" style="27" customWidth="1"/>
    <col min="10760" max="10760" width="2" style="27" customWidth="1"/>
    <col min="10761" max="10763" width="7.88671875" style="27" customWidth="1"/>
    <col min="10764" max="11008" width="9.109375" style="27"/>
    <col min="11009" max="11009" width="5.33203125" style="27" customWidth="1"/>
    <col min="11010" max="11010" width="17.44140625" style="27" customWidth="1"/>
    <col min="11011" max="11011" width="11.109375" style="27" customWidth="1"/>
    <col min="11012" max="11012" width="14.5546875" style="27" customWidth="1"/>
    <col min="11013" max="11015" width="10.88671875" style="27" customWidth="1"/>
    <col min="11016" max="11016" width="2" style="27" customWidth="1"/>
    <col min="11017" max="11019" width="7.88671875" style="27" customWidth="1"/>
    <col min="11020" max="11264" width="9.109375" style="27"/>
    <col min="11265" max="11265" width="5.33203125" style="27" customWidth="1"/>
    <col min="11266" max="11266" width="17.44140625" style="27" customWidth="1"/>
    <col min="11267" max="11267" width="11.109375" style="27" customWidth="1"/>
    <col min="11268" max="11268" width="14.5546875" style="27" customWidth="1"/>
    <col min="11269" max="11271" width="10.88671875" style="27" customWidth="1"/>
    <col min="11272" max="11272" width="2" style="27" customWidth="1"/>
    <col min="11273" max="11275" width="7.88671875" style="27" customWidth="1"/>
    <col min="11276" max="11520" width="9.109375" style="27"/>
    <col min="11521" max="11521" width="5.33203125" style="27" customWidth="1"/>
    <col min="11522" max="11522" width="17.44140625" style="27" customWidth="1"/>
    <col min="11523" max="11523" width="11.109375" style="27" customWidth="1"/>
    <col min="11524" max="11524" width="14.5546875" style="27" customWidth="1"/>
    <col min="11525" max="11527" width="10.88671875" style="27" customWidth="1"/>
    <col min="11528" max="11528" width="2" style="27" customWidth="1"/>
    <col min="11529" max="11531" width="7.88671875" style="27" customWidth="1"/>
    <col min="11532" max="11776" width="9.109375" style="27"/>
    <col min="11777" max="11777" width="5.33203125" style="27" customWidth="1"/>
    <col min="11778" max="11778" width="17.44140625" style="27" customWidth="1"/>
    <col min="11779" max="11779" width="11.109375" style="27" customWidth="1"/>
    <col min="11780" max="11780" width="14.5546875" style="27" customWidth="1"/>
    <col min="11781" max="11783" width="10.88671875" style="27" customWidth="1"/>
    <col min="11784" max="11784" width="2" style="27" customWidth="1"/>
    <col min="11785" max="11787" width="7.88671875" style="27" customWidth="1"/>
    <col min="11788" max="12032" width="9.109375" style="27"/>
    <col min="12033" max="12033" width="5.33203125" style="27" customWidth="1"/>
    <col min="12034" max="12034" width="17.44140625" style="27" customWidth="1"/>
    <col min="12035" max="12035" width="11.109375" style="27" customWidth="1"/>
    <col min="12036" max="12036" width="14.5546875" style="27" customWidth="1"/>
    <col min="12037" max="12039" width="10.88671875" style="27" customWidth="1"/>
    <col min="12040" max="12040" width="2" style="27" customWidth="1"/>
    <col min="12041" max="12043" width="7.88671875" style="27" customWidth="1"/>
    <col min="12044" max="12288" width="9.109375" style="27"/>
    <col min="12289" max="12289" width="5.33203125" style="27" customWidth="1"/>
    <col min="12290" max="12290" width="17.44140625" style="27" customWidth="1"/>
    <col min="12291" max="12291" width="11.109375" style="27" customWidth="1"/>
    <col min="12292" max="12292" width="14.5546875" style="27" customWidth="1"/>
    <col min="12293" max="12295" width="10.88671875" style="27" customWidth="1"/>
    <col min="12296" max="12296" width="2" style="27" customWidth="1"/>
    <col min="12297" max="12299" width="7.88671875" style="27" customWidth="1"/>
    <col min="12300" max="12544" width="9.109375" style="27"/>
    <col min="12545" max="12545" width="5.33203125" style="27" customWidth="1"/>
    <col min="12546" max="12546" width="17.44140625" style="27" customWidth="1"/>
    <col min="12547" max="12547" width="11.109375" style="27" customWidth="1"/>
    <col min="12548" max="12548" width="14.5546875" style="27" customWidth="1"/>
    <col min="12549" max="12551" width="10.88671875" style="27" customWidth="1"/>
    <col min="12552" max="12552" width="2" style="27" customWidth="1"/>
    <col min="12553" max="12555" width="7.88671875" style="27" customWidth="1"/>
    <col min="12556" max="12800" width="9.109375" style="27"/>
    <col min="12801" max="12801" width="5.33203125" style="27" customWidth="1"/>
    <col min="12802" max="12802" width="17.44140625" style="27" customWidth="1"/>
    <col min="12803" max="12803" width="11.109375" style="27" customWidth="1"/>
    <col min="12804" max="12804" width="14.5546875" style="27" customWidth="1"/>
    <col min="12805" max="12807" width="10.88671875" style="27" customWidth="1"/>
    <col min="12808" max="12808" width="2" style="27" customWidth="1"/>
    <col min="12809" max="12811" width="7.88671875" style="27" customWidth="1"/>
    <col min="12812" max="13056" width="9.109375" style="27"/>
    <col min="13057" max="13057" width="5.33203125" style="27" customWidth="1"/>
    <col min="13058" max="13058" width="17.44140625" style="27" customWidth="1"/>
    <col min="13059" max="13059" width="11.109375" style="27" customWidth="1"/>
    <col min="13060" max="13060" width="14.5546875" style="27" customWidth="1"/>
    <col min="13061" max="13063" width="10.88671875" style="27" customWidth="1"/>
    <col min="13064" max="13064" width="2" style="27" customWidth="1"/>
    <col min="13065" max="13067" width="7.88671875" style="27" customWidth="1"/>
    <col min="13068" max="13312" width="9.109375" style="27"/>
    <col min="13313" max="13313" width="5.33203125" style="27" customWidth="1"/>
    <col min="13314" max="13314" width="17.44140625" style="27" customWidth="1"/>
    <col min="13315" max="13315" width="11.109375" style="27" customWidth="1"/>
    <col min="13316" max="13316" width="14.5546875" style="27" customWidth="1"/>
    <col min="13317" max="13319" width="10.88671875" style="27" customWidth="1"/>
    <col min="13320" max="13320" width="2" style="27" customWidth="1"/>
    <col min="13321" max="13323" width="7.88671875" style="27" customWidth="1"/>
    <col min="13324" max="13568" width="9.109375" style="27"/>
    <col min="13569" max="13569" width="5.33203125" style="27" customWidth="1"/>
    <col min="13570" max="13570" width="17.44140625" style="27" customWidth="1"/>
    <col min="13571" max="13571" width="11.109375" style="27" customWidth="1"/>
    <col min="13572" max="13572" width="14.5546875" style="27" customWidth="1"/>
    <col min="13573" max="13575" width="10.88671875" style="27" customWidth="1"/>
    <col min="13576" max="13576" width="2" style="27" customWidth="1"/>
    <col min="13577" max="13579" width="7.88671875" style="27" customWidth="1"/>
    <col min="13580" max="13824" width="9.109375" style="27"/>
    <col min="13825" max="13825" width="5.33203125" style="27" customWidth="1"/>
    <col min="13826" max="13826" width="17.44140625" style="27" customWidth="1"/>
    <col min="13827" max="13827" width="11.109375" style="27" customWidth="1"/>
    <col min="13828" max="13828" width="14.5546875" style="27" customWidth="1"/>
    <col min="13829" max="13831" width="10.88671875" style="27" customWidth="1"/>
    <col min="13832" max="13832" width="2" style="27" customWidth="1"/>
    <col min="13833" max="13835" width="7.88671875" style="27" customWidth="1"/>
    <col min="13836" max="14080" width="9.109375" style="27"/>
    <col min="14081" max="14081" width="5.33203125" style="27" customWidth="1"/>
    <col min="14082" max="14082" width="17.44140625" style="27" customWidth="1"/>
    <col min="14083" max="14083" width="11.109375" style="27" customWidth="1"/>
    <col min="14084" max="14084" width="14.5546875" style="27" customWidth="1"/>
    <col min="14085" max="14087" width="10.88671875" style="27" customWidth="1"/>
    <col min="14088" max="14088" width="2" style="27" customWidth="1"/>
    <col min="14089" max="14091" width="7.88671875" style="27" customWidth="1"/>
    <col min="14092" max="14336" width="9.109375" style="27"/>
    <col min="14337" max="14337" width="5.33203125" style="27" customWidth="1"/>
    <col min="14338" max="14338" width="17.44140625" style="27" customWidth="1"/>
    <col min="14339" max="14339" width="11.109375" style="27" customWidth="1"/>
    <col min="14340" max="14340" width="14.5546875" style="27" customWidth="1"/>
    <col min="14341" max="14343" width="10.88671875" style="27" customWidth="1"/>
    <col min="14344" max="14344" width="2" style="27" customWidth="1"/>
    <col min="14345" max="14347" width="7.88671875" style="27" customWidth="1"/>
    <col min="14348" max="14592" width="9.109375" style="27"/>
    <col min="14593" max="14593" width="5.33203125" style="27" customWidth="1"/>
    <col min="14594" max="14594" width="17.44140625" style="27" customWidth="1"/>
    <col min="14595" max="14595" width="11.109375" style="27" customWidth="1"/>
    <col min="14596" max="14596" width="14.5546875" style="27" customWidth="1"/>
    <col min="14597" max="14599" width="10.88671875" style="27" customWidth="1"/>
    <col min="14600" max="14600" width="2" style="27" customWidth="1"/>
    <col min="14601" max="14603" width="7.88671875" style="27" customWidth="1"/>
    <col min="14604" max="14848" width="9.109375" style="27"/>
    <col min="14849" max="14849" width="5.33203125" style="27" customWidth="1"/>
    <col min="14850" max="14850" width="17.44140625" style="27" customWidth="1"/>
    <col min="14851" max="14851" width="11.109375" style="27" customWidth="1"/>
    <col min="14852" max="14852" width="14.5546875" style="27" customWidth="1"/>
    <col min="14853" max="14855" width="10.88671875" style="27" customWidth="1"/>
    <col min="14856" max="14856" width="2" style="27" customWidth="1"/>
    <col min="14857" max="14859" width="7.88671875" style="27" customWidth="1"/>
    <col min="14860" max="15104" width="9.109375" style="27"/>
    <col min="15105" max="15105" width="5.33203125" style="27" customWidth="1"/>
    <col min="15106" max="15106" width="17.44140625" style="27" customWidth="1"/>
    <col min="15107" max="15107" width="11.109375" style="27" customWidth="1"/>
    <col min="15108" max="15108" width="14.5546875" style="27" customWidth="1"/>
    <col min="15109" max="15111" width="10.88671875" style="27" customWidth="1"/>
    <col min="15112" max="15112" width="2" style="27" customWidth="1"/>
    <col min="15113" max="15115" width="7.88671875" style="27" customWidth="1"/>
    <col min="15116" max="15360" width="9.109375" style="27"/>
    <col min="15361" max="15361" width="5.33203125" style="27" customWidth="1"/>
    <col min="15362" max="15362" width="17.44140625" style="27" customWidth="1"/>
    <col min="15363" max="15363" width="11.109375" style="27" customWidth="1"/>
    <col min="15364" max="15364" width="14.5546875" style="27" customWidth="1"/>
    <col min="15365" max="15367" width="10.88671875" style="27" customWidth="1"/>
    <col min="15368" max="15368" width="2" style="27" customWidth="1"/>
    <col min="15369" max="15371" width="7.88671875" style="27" customWidth="1"/>
    <col min="15372" max="15616" width="9.109375" style="27"/>
    <col min="15617" max="15617" width="5.33203125" style="27" customWidth="1"/>
    <col min="15618" max="15618" width="17.44140625" style="27" customWidth="1"/>
    <col min="15619" max="15619" width="11.109375" style="27" customWidth="1"/>
    <col min="15620" max="15620" width="14.5546875" style="27" customWidth="1"/>
    <col min="15621" max="15623" width="10.88671875" style="27" customWidth="1"/>
    <col min="15624" max="15624" width="2" style="27" customWidth="1"/>
    <col min="15625" max="15627" width="7.88671875" style="27" customWidth="1"/>
    <col min="15628" max="15872" width="9.109375" style="27"/>
    <col min="15873" max="15873" width="5.33203125" style="27" customWidth="1"/>
    <col min="15874" max="15874" width="17.44140625" style="27" customWidth="1"/>
    <col min="15875" max="15875" width="11.109375" style="27" customWidth="1"/>
    <col min="15876" max="15876" width="14.5546875" style="27" customWidth="1"/>
    <col min="15877" max="15879" width="10.88671875" style="27" customWidth="1"/>
    <col min="15880" max="15880" width="2" style="27" customWidth="1"/>
    <col min="15881" max="15883" width="7.88671875" style="27" customWidth="1"/>
    <col min="15884" max="16128" width="9.109375" style="27"/>
    <col min="16129" max="16129" width="5.33203125" style="27" customWidth="1"/>
    <col min="16130" max="16130" width="17.44140625" style="27" customWidth="1"/>
    <col min="16131" max="16131" width="11.109375" style="27" customWidth="1"/>
    <col min="16132" max="16132" width="14.5546875" style="27" customWidth="1"/>
    <col min="16133" max="16135" width="10.88671875" style="27" customWidth="1"/>
    <col min="16136" max="16136" width="2" style="27" customWidth="1"/>
    <col min="16137" max="16139" width="7.88671875" style="27" customWidth="1"/>
    <col min="16140" max="16384" width="9.109375" style="27"/>
  </cols>
  <sheetData>
    <row r="1" spans="1:33" s="21" customFormat="1" ht="17.399999999999999" x14ac:dyDescent="0.3">
      <c r="A1" s="82" t="s">
        <v>174</v>
      </c>
      <c r="C1" s="26"/>
      <c r="D1" s="26"/>
      <c r="E1" s="26"/>
      <c r="F1" s="26"/>
      <c r="G1" s="26"/>
    </row>
    <row r="2" spans="1:33" x14ac:dyDescent="0.25">
      <c r="B2" s="28"/>
      <c r="C2" s="29"/>
      <c r="D2" s="29"/>
      <c r="E2" s="29"/>
      <c r="F2" s="29"/>
      <c r="G2" s="29"/>
      <c r="J2" s="27"/>
    </row>
    <row r="3" spans="1:33" x14ac:dyDescent="0.25">
      <c r="A3" s="30"/>
      <c r="B3" s="31"/>
      <c r="C3" s="32" t="s">
        <v>0</v>
      </c>
      <c r="D3" s="32" t="s">
        <v>1</v>
      </c>
      <c r="E3" s="32" t="s">
        <v>2</v>
      </c>
      <c r="F3" s="32" t="s">
        <v>3</v>
      </c>
      <c r="G3" s="32" t="s">
        <v>4</v>
      </c>
      <c r="H3" s="33"/>
      <c r="I3" s="241" t="s">
        <v>5</v>
      </c>
      <c r="J3" s="242"/>
      <c r="K3" s="243"/>
    </row>
    <row r="4" spans="1:33" x14ac:dyDescent="0.25">
      <c r="A4" s="34" t="s">
        <v>6</v>
      </c>
      <c r="B4" s="35" t="s">
        <v>7</v>
      </c>
      <c r="C4" s="36" t="s">
        <v>8</v>
      </c>
      <c r="D4" s="36" t="s">
        <v>8</v>
      </c>
      <c r="E4" s="36" t="s">
        <v>8</v>
      </c>
      <c r="F4" s="36" t="s">
        <v>8</v>
      </c>
      <c r="G4" s="36" t="s">
        <v>8</v>
      </c>
      <c r="H4" s="7"/>
      <c r="I4" s="244" t="s">
        <v>9</v>
      </c>
      <c r="J4" s="245"/>
      <c r="K4" s="246"/>
    </row>
    <row r="5" spans="1:33" s="45" customFormat="1" ht="15.6" x14ac:dyDescent="0.25">
      <c r="A5" s="38"/>
      <c r="B5" s="39"/>
      <c r="C5" s="40"/>
      <c r="D5" s="40"/>
      <c r="E5" s="40"/>
      <c r="F5" s="40"/>
      <c r="G5" s="40"/>
      <c r="H5" s="41"/>
      <c r="I5" s="42">
        <v>2023</v>
      </c>
      <c r="J5" s="43" t="s">
        <v>175</v>
      </c>
      <c r="K5" s="44" t="s">
        <v>10</v>
      </c>
      <c r="L5" s="27"/>
      <c r="M5" s="27"/>
      <c r="N5" s="298"/>
      <c r="O5" s="298"/>
      <c r="P5" s="298"/>
      <c r="Q5" s="27"/>
      <c r="R5" s="27"/>
      <c r="S5" s="27"/>
      <c r="T5" s="27"/>
      <c r="U5" s="27"/>
      <c r="V5" s="27"/>
      <c r="W5" s="27"/>
      <c r="X5" s="27"/>
      <c r="Y5" s="27"/>
      <c r="Z5" s="27"/>
      <c r="AA5" s="27"/>
      <c r="AB5" s="27"/>
      <c r="AC5" s="27"/>
      <c r="AD5" s="27"/>
      <c r="AE5" s="27"/>
      <c r="AF5" s="27"/>
      <c r="AG5" s="27"/>
    </row>
    <row r="6" spans="1:33" x14ac:dyDescent="0.25">
      <c r="A6" s="46"/>
      <c r="B6" s="47"/>
      <c r="I6" s="49"/>
      <c r="K6" s="46"/>
      <c r="N6" s="298"/>
      <c r="O6" s="298"/>
      <c r="P6" s="298"/>
    </row>
    <row r="7" spans="1:33" ht="12.75" customHeight="1" x14ac:dyDescent="0.25">
      <c r="A7" s="51">
        <v>1</v>
      </c>
      <c r="B7" s="47" t="s">
        <v>11</v>
      </c>
      <c r="C7" s="206">
        <v>1602</v>
      </c>
      <c r="D7" s="53">
        <v>235660</v>
      </c>
      <c r="E7" s="52" t="s">
        <v>12</v>
      </c>
      <c r="F7" s="52" t="s">
        <v>12</v>
      </c>
      <c r="G7" s="53">
        <f t="shared" ref="G7:G24" si="0">SUM(C7:F7)</f>
        <v>237262</v>
      </c>
      <c r="I7" s="54">
        <f t="shared" ref="I7:I26" si="1">G7/$G$31</f>
        <v>0.41073162793837864</v>
      </c>
      <c r="J7" s="55">
        <v>0.40100000000000002</v>
      </c>
      <c r="K7" s="56">
        <v>0.32699529746233225</v>
      </c>
      <c r="M7" s="1"/>
    </row>
    <row r="8" spans="1:33" x14ac:dyDescent="0.25">
      <c r="A8" s="51">
        <v>2</v>
      </c>
      <c r="B8" s="47" t="s">
        <v>13</v>
      </c>
      <c r="C8" s="53">
        <v>84560</v>
      </c>
      <c r="D8" s="52" t="s">
        <v>12</v>
      </c>
      <c r="E8" s="52" t="s">
        <v>12</v>
      </c>
      <c r="F8" s="52" t="s">
        <v>12</v>
      </c>
      <c r="G8" s="53">
        <f t="shared" si="0"/>
        <v>84560</v>
      </c>
      <c r="I8" s="54">
        <f t="shared" si="1"/>
        <v>0.14638444613325902</v>
      </c>
      <c r="J8" s="55">
        <v>0.123</v>
      </c>
      <c r="K8" s="56">
        <v>0.14388275490848984</v>
      </c>
    </row>
    <row r="9" spans="1:33" ht="17.399999999999999" x14ac:dyDescent="0.3">
      <c r="A9" s="51">
        <v>3</v>
      </c>
      <c r="B9" s="47" t="s">
        <v>15</v>
      </c>
      <c r="C9" s="53">
        <v>39801</v>
      </c>
      <c r="D9" s="52" t="s">
        <v>12</v>
      </c>
      <c r="E9" s="52" t="s">
        <v>12</v>
      </c>
      <c r="F9" s="53">
        <v>2847</v>
      </c>
      <c r="G9" s="53">
        <f>SUM(C9:F9)</f>
        <v>42648</v>
      </c>
      <c r="I9" s="54">
        <f t="shared" si="1"/>
        <v>7.3829279312810192E-2</v>
      </c>
      <c r="J9" s="55">
        <v>5.3999999999999999E-2</v>
      </c>
      <c r="K9" s="56">
        <v>6.5502102086656869E-2</v>
      </c>
      <c r="N9" s="25" t="s">
        <v>177</v>
      </c>
      <c r="O9" s="21"/>
      <c r="P9" s="21"/>
    </row>
    <row r="10" spans="1:33" x14ac:dyDescent="0.25">
      <c r="A10" s="51">
        <v>4</v>
      </c>
      <c r="B10" s="47" t="s">
        <v>19</v>
      </c>
      <c r="C10" s="53">
        <v>36865</v>
      </c>
      <c r="D10" s="52" t="s">
        <v>12</v>
      </c>
      <c r="E10" s="52" t="s">
        <v>12</v>
      </c>
      <c r="F10" s="52" t="s">
        <v>12</v>
      </c>
      <c r="G10" s="53">
        <f>SUM(C10:F10)</f>
        <v>36865</v>
      </c>
      <c r="I10" s="54">
        <f t="shared" si="1"/>
        <v>6.3818148139813069E-2</v>
      </c>
      <c r="J10" s="55">
        <v>3.5000000000000003E-2</v>
      </c>
      <c r="K10" s="56">
        <v>2.9949746783022625E-2</v>
      </c>
    </row>
    <row r="11" spans="1:33" x14ac:dyDescent="0.25">
      <c r="A11" s="51">
        <v>5</v>
      </c>
      <c r="B11" s="224" t="s">
        <v>16</v>
      </c>
      <c r="C11" s="53">
        <v>7581</v>
      </c>
      <c r="D11" s="53">
        <v>21491</v>
      </c>
      <c r="E11" s="52">
        <v>0</v>
      </c>
      <c r="F11" s="52" t="s">
        <v>12</v>
      </c>
      <c r="G11" s="53">
        <f>SUM(C11:F11)</f>
        <v>29072</v>
      </c>
      <c r="I11" s="54">
        <f t="shared" si="1"/>
        <v>5.0327443448274667E-2</v>
      </c>
      <c r="J11" s="55">
        <v>3.7999999999999999E-2</v>
      </c>
      <c r="K11" s="56">
        <v>3.471081122543538E-2</v>
      </c>
      <c r="N11" s="218" t="s">
        <v>40</v>
      </c>
      <c r="O11" s="218" t="s">
        <v>146</v>
      </c>
      <c r="P11" s="218" t="s">
        <v>148</v>
      </c>
    </row>
    <row r="12" spans="1:33" x14ac:dyDescent="0.25">
      <c r="A12" s="51">
        <v>6</v>
      </c>
      <c r="B12" s="47" t="s">
        <v>14</v>
      </c>
      <c r="C12" s="53">
        <v>28346</v>
      </c>
      <c r="D12" s="52" t="s">
        <v>12</v>
      </c>
      <c r="E12" s="52" t="s">
        <v>12</v>
      </c>
      <c r="F12" s="52" t="s">
        <v>12</v>
      </c>
      <c r="G12" s="53">
        <f>SUM(C12:F12)</f>
        <v>28346</v>
      </c>
      <c r="I12" s="54">
        <f t="shared" si="1"/>
        <v>4.9070642266950806E-2</v>
      </c>
      <c r="J12" s="55">
        <v>2.5999999999999999E-2</v>
      </c>
      <c r="K12" s="56">
        <v>0.11841474023423125</v>
      </c>
      <c r="N12" s="219">
        <v>2000</v>
      </c>
      <c r="O12" s="221">
        <v>1073611561</v>
      </c>
      <c r="P12" s="223">
        <f>O12/1000</f>
        <v>1073611.561</v>
      </c>
    </row>
    <row r="13" spans="1:33" x14ac:dyDescent="0.25">
      <c r="A13" s="51">
        <v>7</v>
      </c>
      <c r="B13" s="47" t="s">
        <v>20</v>
      </c>
      <c r="C13" s="52" t="s">
        <v>12</v>
      </c>
      <c r="D13" s="52" t="s">
        <v>12</v>
      </c>
      <c r="E13" s="53">
        <v>24087</v>
      </c>
      <c r="F13" s="52" t="s">
        <v>12</v>
      </c>
      <c r="G13" s="53">
        <f>SUM(C13:F13)</f>
        <v>24087</v>
      </c>
      <c r="I13" s="54">
        <f t="shared" si="1"/>
        <v>4.1697754896071547E-2</v>
      </c>
      <c r="J13" s="55">
        <v>2.5999999999999999E-2</v>
      </c>
      <c r="K13" s="56">
        <v>2.7024294818872936E-2</v>
      </c>
      <c r="N13" s="220">
        <v>2001</v>
      </c>
      <c r="O13" s="222">
        <v>1127688806</v>
      </c>
      <c r="P13" s="223">
        <f t="shared" ref="P13:P32" si="2">O13/1000</f>
        <v>1127688.8060000001</v>
      </c>
    </row>
    <row r="14" spans="1:33" x14ac:dyDescent="0.25">
      <c r="A14" s="51">
        <v>8</v>
      </c>
      <c r="B14" s="47" t="s">
        <v>18</v>
      </c>
      <c r="C14" s="53">
        <v>23782</v>
      </c>
      <c r="D14" s="52" t="s">
        <v>12</v>
      </c>
      <c r="E14" s="52" t="s">
        <v>12</v>
      </c>
      <c r="F14" s="52" t="s">
        <v>12</v>
      </c>
      <c r="G14" s="53">
        <f t="shared" ref="G14:G15" si="3">SUM(C14:F14)</f>
        <v>23782</v>
      </c>
      <c r="I14" s="54">
        <f t="shared" si="1"/>
        <v>4.1169759909427221E-2</v>
      </c>
      <c r="J14" s="55">
        <v>3.4000000000000002E-2</v>
      </c>
      <c r="K14" s="56">
        <v>3.2569263334128469E-2</v>
      </c>
      <c r="N14" s="220">
        <v>2002</v>
      </c>
      <c r="O14" s="222">
        <v>1094283061</v>
      </c>
      <c r="P14" s="223">
        <f t="shared" si="2"/>
        <v>1094283.061</v>
      </c>
    </row>
    <row r="15" spans="1:33" x14ac:dyDescent="0.25">
      <c r="A15" s="51">
        <v>9</v>
      </c>
      <c r="B15" s="47" t="s">
        <v>17</v>
      </c>
      <c r="C15" s="52">
        <v>0</v>
      </c>
      <c r="D15" s="52" t="s">
        <v>12</v>
      </c>
      <c r="E15" s="53">
        <v>13815</v>
      </c>
      <c r="F15" s="52" t="s">
        <v>12</v>
      </c>
      <c r="G15" s="53">
        <f t="shared" si="3"/>
        <v>13815</v>
      </c>
      <c r="I15" s="54">
        <f t="shared" si="1"/>
        <v>2.391557619833223E-2</v>
      </c>
      <c r="J15" s="55">
        <v>4.2000000000000003E-2</v>
      </c>
      <c r="K15" s="56">
        <v>3.9941863403828541E-2</v>
      </c>
      <c r="N15" s="220">
        <v>2003</v>
      </c>
      <c r="O15" s="222">
        <v>1071752573</v>
      </c>
      <c r="P15" s="223">
        <f t="shared" si="2"/>
        <v>1071752.5730000001</v>
      </c>
    </row>
    <row r="16" spans="1:33" x14ac:dyDescent="0.25">
      <c r="A16" s="51">
        <v>10</v>
      </c>
      <c r="B16" s="47" t="s">
        <v>22</v>
      </c>
      <c r="C16" s="53">
        <v>7443</v>
      </c>
      <c r="D16" s="53">
        <v>4928</v>
      </c>
      <c r="E16" s="52" t="s">
        <v>12</v>
      </c>
      <c r="F16" s="52" t="s">
        <v>12</v>
      </c>
      <c r="G16" s="53">
        <f t="shared" ref="G16:G22" si="4">SUM(C16:F16)</f>
        <v>12371</v>
      </c>
      <c r="I16" s="54">
        <f t="shared" si="1"/>
        <v>2.1415822884514511E-2</v>
      </c>
      <c r="J16" s="55">
        <v>2.5000000000000001E-2</v>
      </c>
      <c r="K16" s="56">
        <v>2.9592378749814886E-2</v>
      </c>
      <c r="N16" s="220">
        <v>2004</v>
      </c>
      <c r="O16" s="222">
        <v>1112098870</v>
      </c>
      <c r="P16" s="223">
        <f t="shared" si="2"/>
        <v>1112098.8700000001</v>
      </c>
    </row>
    <row r="17" spans="1:16" x14ac:dyDescent="0.25">
      <c r="A17" s="51">
        <v>11</v>
      </c>
      <c r="B17" s="47" t="s">
        <v>26</v>
      </c>
      <c r="C17" s="53">
        <v>12043</v>
      </c>
      <c r="D17" s="52" t="s">
        <v>12</v>
      </c>
      <c r="E17" s="52" t="s">
        <v>12</v>
      </c>
      <c r="F17" s="52" t="s">
        <v>12</v>
      </c>
      <c r="G17" s="53">
        <f t="shared" si="4"/>
        <v>12043</v>
      </c>
      <c r="I17" s="54">
        <f t="shared" si="1"/>
        <v>2.0848011882483895E-2</v>
      </c>
      <c r="J17" s="55">
        <v>1.7000000000000001E-2</v>
      </c>
      <c r="K17" s="56">
        <v>1.7165193595042604E-2</v>
      </c>
      <c r="N17" s="220">
        <v>2005</v>
      </c>
      <c r="O17" s="222">
        <v>1131498099</v>
      </c>
      <c r="P17" s="223">
        <f t="shared" si="2"/>
        <v>1131498.0989999999</v>
      </c>
    </row>
    <row r="18" spans="1:16" x14ac:dyDescent="0.25">
      <c r="A18" s="51">
        <v>12</v>
      </c>
      <c r="B18" s="47" t="s">
        <v>23</v>
      </c>
      <c r="C18" s="53">
        <v>10548</v>
      </c>
      <c r="D18" s="52" t="s">
        <v>12</v>
      </c>
      <c r="E18" s="52" t="s">
        <v>12</v>
      </c>
      <c r="F18" s="52" t="s">
        <v>12</v>
      </c>
      <c r="G18" s="53">
        <f t="shared" si="4"/>
        <v>10548</v>
      </c>
      <c r="I18" s="54">
        <f t="shared" si="1"/>
        <v>1.8259970882374833E-2</v>
      </c>
      <c r="J18" s="55">
        <v>2.1000000000000001E-2</v>
      </c>
      <c r="K18" s="56">
        <v>2.8992035924798414E-2</v>
      </c>
      <c r="N18" s="220">
        <v>2006</v>
      </c>
      <c r="O18" s="222">
        <v>1162749659</v>
      </c>
      <c r="P18" s="223">
        <f t="shared" si="2"/>
        <v>1162749.659</v>
      </c>
    </row>
    <row r="19" spans="1:16" x14ac:dyDescent="0.25">
      <c r="A19" s="51">
        <v>13</v>
      </c>
      <c r="B19" s="47" t="s">
        <v>24</v>
      </c>
      <c r="C19" s="53">
        <v>0</v>
      </c>
      <c r="D19" s="53">
        <v>7987</v>
      </c>
      <c r="E19" s="52" t="s">
        <v>12</v>
      </c>
      <c r="F19" s="52" t="s">
        <v>12</v>
      </c>
      <c r="G19" s="53">
        <f t="shared" si="4"/>
        <v>7987</v>
      </c>
      <c r="I19" s="54">
        <f t="shared" si="1"/>
        <v>1.3826544125666269E-2</v>
      </c>
      <c r="J19" s="55">
        <v>0.02</v>
      </c>
      <c r="K19" s="56">
        <v>2.626433351748576E-2</v>
      </c>
      <c r="N19" s="220">
        <v>2007</v>
      </c>
      <c r="O19" s="222">
        <v>1146635345</v>
      </c>
      <c r="P19" s="223">
        <f t="shared" si="2"/>
        <v>1146635.345</v>
      </c>
    </row>
    <row r="20" spans="1:16" x14ac:dyDescent="0.25">
      <c r="A20" s="51">
        <v>14</v>
      </c>
      <c r="B20" s="47" t="s">
        <v>25</v>
      </c>
      <c r="C20" s="53">
        <v>6921</v>
      </c>
      <c r="D20" s="52" t="s">
        <v>12</v>
      </c>
      <c r="E20" s="52" t="s">
        <v>12</v>
      </c>
      <c r="F20" s="52" t="s">
        <v>12</v>
      </c>
      <c r="G20" s="53">
        <f t="shared" si="4"/>
        <v>6921</v>
      </c>
      <c r="I20" s="54">
        <f t="shared" si="1"/>
        <v>1.1981158369066764E-2</v>
      </c>
      <c r="J20" s="55">
        <v>1.7999999999999999E-2</v>
      </c>
      <c r="K20" s="56">
        <v>2.3912621298957427E-2</v>
      </c>
      <c r="N20" s="220">
        <v>2008</v>
      </c>
      <c r="O20" s="222">
        <v>1171808669</v>
      </c>
      <c r="P20" s="223">
        <f t="shared" si="2"/>
        <v>1171808.669</v>
      </c>
    </row>
    <row r="21" spans="1:16" x14ac:dyDescent="0.25">
      <c r="A21" s="51">
        <v>15</v>
      </c>
      <c r="B21" s="47" t="s">
        <v>28</v>
      </c>
      <c r="C21" s="52" t="s">
        <v>12</v>
      </c>
      <c r="D21" s="52" t="s">
        <v>12</v>
      </c>
      <c r="E21" s="53">
        <v>2685</v>
      </c>
      <c r="F21" s="52" t="s">
        <v>12</v>
      </c>
      <c r="G21" s="53">
        <f t="shared" si="4"/>
        <v>2685</v>
      </c>
      <c r="I21" s="54">
        <f t="shared" si="1"/>
        <v>4.6480870135737987E-3</v>
      </c>
      <c r="J21" s="55">
        <v>3.0916551474531998E-3</v>
      </c>
      <c r="K21" s="56">
        <v>5.3560866515502061E-4</v>
      </c>
      <c r="N21" s="220">
        <v>2009</v>
      </c>
      <c r="O21" s="222">
        <v>1074923392</v>
      </c>
      <c r="P21" s="223">
        <f t="shared" si="2"/>
        <v>1074923.392</v>
      </c>
    </row>
    <row r="22" spans="1:16" x14ac:dyDescent="0.25">
      <c r="A22" s="51">
        <v>16</v>
      </c>
      <c r="B22" s="47" t="s">
        <v>21</v>
      </c>
      <c r="C22" s="53">
        <v>1947</v>
      </c>
      <c r="D22" s="52" t="s">
        <v>12</v>
      </c>
      <c r="E22" s="52" t="s">
        <v>77</v>
      </c>
      <c r="F22" s="52" t="s">
        <v>12</v>
      </c>
      <c r="G22" s="53">
        <f t="shared" si="4"/>
        <v>1947</v>
      </c>
      <c r="I22" s="54">
        <f t="shared" si="1"/>
        <v>3.3705122590049113E-3</v>
      </c>
      <c r="J22" s="55">
        <v>2.5999999999999999E-2</v>
      </c>
      <c r="K22" s="56">
        <v>2.2481375627500137E-2</v>
      </c>
      <c r="N22" s="220">
        <v>2010</v>
      </c>
      <c r="O22" s="222">
        <v>1084368148</v>
      </c>
      <c r="P22" s="223">
        <f t="shared" si="2"/>
        <v>1084368.148</v>
      </c>
    </row>
    <row r="23" spans="1:16" x14ac:dyDescent="0.25">
      <c r="A23" s="51">
        <v>17</v>
      </c>
      <c r="B23" s="47" t="s">
        <v>29</v>
      </c>
      <c r="C23" s="53">
        <v>1280</v>
      </c>
      <c r="D23" s="52" t="s">
        <v>12</v>
      </c>
      <c r="E23" s="52" t="s">
        <v>12</v>
      </c>
      <c r="F23" s="52" t="s">
        <v>12</v>
      </c>
      <c r="G23" s="53">
        <f t="shared" si="0"/>
        <v>1280</v>
      </c>
      <c r="I23" s="54">
        <f t="shared" si="1"/>
        <v>2.2158478128024069E-3</v>
      </c>
      <c r="J23" s="55">
        <v>3.0000000000000001E-3</v>
      </c>
      <c r="K23" s="56">
        <v>4.0942139189084938E-3</v>
      </c>
      <c r="N23" s="220">
        <v>2011</v>
      </c>
      <c r="O23" s="222">
        <v>1095627536</v>
      </c>
      <c r="P23" s="223">
        <f t="shared" si="2"/>
        <v>1095627.5360000001</v>
      </c>
    </row>
    <row r="24" spans="1:16" x14ac:dyDescent="0.25">
      <c r="A24" s="51">
        <v>18</v>
      </c>
      <c r="B24" s="47" t="s">
        <v>30</v>
      </c>
      <c r="C24" s="52" t="s">
        <v>12</v>
      </c>
      <c r="D24" s="53">
        <v>1009</v>
      </c>
      <c r="E24" s="52" t="s">
        <v>12</v>
      </c>
      <c r="F24" s="52" t="s">
        <v>12</v>
      </c>
      <c r="G24" s="53">
        <f t="shared" si="0"/>
        <v>1009</v>
      </c>
      <c r="I24" s="54">
        <f t="shared" si="1"/>
        <v>1.7467112836856474E-3</v>
      </c>
      <c r="J24" s="55">
        <v>1.1546830508400668E-3</v>
      </c>
      <c r="K24" s="56">
        <v>1.3425687401402338E-3</v>
      </c>
      <c r="N24" s="220">
        <v>2012</v>
      </c>
      <c r="O24" s="222">
        <v>1016458418</v>
      </c>
      <c r="P24" s="223">
        <f t="shared" si="2"/>
        <v>1016458.4179999999</v>
      </c>
    </row>
    <row r="25" spans="1:16" x14ac:dyDescent="0.25">
      <c r="A25" s="51">
        <v>19</v>
      </c>
      <c r="B25" s="47" t="s">
        <v>27</v>
      </c>
      <c r="C25" s="52" t="s">
        <v>12</v>
      </c>
      <c r="D25" s="52" t="s">
        <v>12</v>
      </c>
      <c r="E25" s="53">
        <v>289</v>
      </c>
      <c r="F25" s="52" t="s">
        <v>12</v>
      </c>
      <c r="G25" s="53">
        <f>SUM(C25:F25)</f>
        <v>289</v>
      </c>
      <c r="I25" s="54">
        <f t="shared" si="1"/>
        <v>5.0029688898429341E-4</v>
      </c>
      <c r="J25" s="55">
        <v>4.0000000000000001E-3</v>
      </c>
      <c r="K25" s="56">
        <v>3.2943479984286449E-3</v>
      </c>
      <c r="N25" s="220">
        <v>2013</v>
      </c>
      <c r="O25" s="222">
        <v>984841779</v>
      </c>
      <c r="P25" s="223">
        <f t="shared" si="2"/>
        <v>984841.77899999998</v>
      </c>
    </row>
    <row r="26" spans="1:16" x14ac:dyDescent="0.25">
      <c r="A26" s="51">
        <v>20</v>
      </c>
      <c r="B26" s="47" t="s">
        <v>31</v>
      </c>
      <c r="C26" s="52">
        <v>140</v>
      </c>
      <c r="D26" s="52" t="s">
        <v>12</v>
      </c>
      <c r="E26" s="52" t="s">
        <v>12</v>
      </c>
      <c r="F26" s="52" t="s">
        <v>12</v>
      </c>
      <c r="G26" s="53">
        <f>SUM(C26:F26)</f>
        <v>140</v>
      </c>
      <c r="I26" s="54">
        <f t="shared" si="1"/>
        <v>2.4235835452526326E-4</v>
      </c>
      <c r="J26" s="55">
        <v>2.0581963746091824E-4</v>
      </c>
      <c r="K26" s="56">
        <v>3.2455756862042636E-4</v>
      </c>
      <c r="N26" s="220">
        <v>2014</v>
      </c>
      <c r="O26" s="222">
        <v>1000048758</v>
      </c>
      <c r="P26" s="223">
        <f t="shared" si="2"/>
        <v>1000048.758</v>
      </c>
    </row>
    <row r="27" spans="1:16" x14ac:dyDescent="0.25">
      <c r="A27" s="46"/>
      <c r="B27" s="47"/>
      <c r="C27" s="227"/>
      <c r="D27" s="227"/>
      <c r="E27" s="227"/>
      <c r="F27" s="227"/>
      <c r="G27" s="227"/>
      <c r="I27" s="46"/>
      <c r="J27" s="55"/>
      <c r="K27" s="57"/>
      <c r="N27" s="220">
        <v>2015</v>
      </c>
      <c r="O27" s="222">
        <v>896940563</v>
      </c>
      <c r="P27" s="223">
        <f t="shared" si="2"/>
        <v>896940.56299999997</v>
      </c>
    </row>
    <row r="28" spans="1:16" x14ac:dyDescent="0.25">
      <c r="A28" s="46"/>
      <c r="B28" s="58" t="s">
        <v>32</v>
      </c>
      <c r="C28" s="59">
        <f>C8+C12+C9+C10+C14+C22+C17+C18+C23</f>
        <v>239172</v>
      </c>
      <c r="D28" s="60" t="s">
        <v>12</v>
      </c>
      <c r="E28" s="59">
        <f>E21</f>
        <v>2685</v>
      </c>
      <c r="F28" s="59">
        <f>F9</f>
        <v>2847</v>
      </c>
      <c r="G28" s="59">
        <f>C28+E28+F28</f>
        <v>244704</v>
      </c>
      <c r="I28" s="190">
        <f>G28/G31</f>
        <v>0.42361470561250014</v>
      </c>
      <c r="J28" s="55">
        <v>0.41600509316391004</v>
      </c>
      <c r="K28" s="57">
        <v>0.46981836304158325</v>
      </c>
      <c r="N28" s="220">
        <v>2016</v>
      </c>
      <c r="O28" s="222">
        <v>728364498</v>
      </c>
      <c r="P28" s="223">
        <f t="shared" si="2"/>
        <v>728364.49800000002</v>
      </c>
    </row>
    <row r="29" spans="1:16" x14ac:dyDescent="0.25">
      <c r="A29" s="46"/>
      <c r="B29" s="58" t="s">
        <v>33</v>
      </c>
      <c r="C29" s="59">
        <f>C7+C11+C15+C16+C19+C20+C26</f>
        <v>23687</v>
      </c>
      <c r="D29" s="59">
        <f>SUM(D7:D28)</f>
        <v>271075</v>
      </c>
      <c r="E29" s="59">
        <f>E15+E11+E13+E25</f>
        <v>38191</v>
      </c>
      <c r="F29" s="60" t="s">
        <v>12</v>
      </c>
      <c r="G29" s="59">
        <f>C29+D29+E29</f>
        <v>332953</v>
      </c>
      <c r="I29" s="190">
        <f>G29/G31</f>
        <v>0.57638529438749986</v>
      </c>
      <c r="J29" s="55">
        <v>0.58298761157648249</v>
      </c>
      <c r="K29" s="57">
        <v>0.52778115242766399</v>
      </c>
      <c r="N29" s="220">
        <v>2017</v>
      </c>
      <c r="O29" s="222">
        <v>774609357</v>
      </c>
      <c r="P29" s="223">
        <f t="shared" si="2"/>
        <v>774609.35699999996</v>
      </c>
    </row>
    <row r="30" spans="1:16" x14ac:dyDescent="0.25">
      <c r="A30" s="49"/>
      <c r="B30" s="61"/>
      <c r="C30" s="62"/>
      <c r="D30" s="62"/>
      <c r="E30" s="62"/>
      <c r="F30" s="62"/>
      <c r="G30" s="62"/>
      <c r="H30" s="63"/>
      <c r="I30" s="63"/>
      <c r="J30" s="64"/>
      <c r="K30" s="65"/>
      <c r="N30" s="220">
        <v>2018</v>
      </c>
      <c r="O30" s="222">
        <v>756167095</v>
      </c>
      <c r="P30" s="223">
        <f t="shared" si="2"/>
        <v>756167.09499999997</v>
      </c>
    </row>
    <row r="31" spans="1:16" x14ac:dyDescent="0.25">
      <c r="A31" s="46"/>
      <c r="B31" s="58" t="s">
        <v>34</v>
      </c>
      <c r="C31" s="59">
        <f>C28+C29</f>
        <v>262859</v>
      </c>
      <c r="D31" s="59">
        <f>D29</f>
        <v>271075</v>
      </c>
      <c r="E31" s="59">
        <f>E28+E29</f>
        <v>40876</v>
      </c>
      <c r="F31" s="59">
        <f>F28</f>
        <v>2847</v>
      </c>
      <c r="G31" s="59">
        <f>G28+G29</f>
        <v>577657</v>
      </c>
      <c r="I31" s="55">
        <f>G31/G35</f>
        <v>0.99948784762774823</v>
      </c>
      <c r="J31" s="55">
        <v>0.99899270474039259</v>
      </c>
      <c r="K31" s="57">
        <v>0.9975995154692473</v>
      </c>
      <c r="N31" s="220">
        <v>2019</v>
      </c>
      <c r="O31" s="222">
        <v>706309263</v>
      </c>
      <c r="P31" s="223">
        <f t="shared" si="2"/>
        <v>706309.26300000004</v>
      </c>
    </row>
    <row r="32" spans="1:16" x14ac:dyDescent="0.25">
      <c r="A32" s="46"/>
      <c r="B32" s="58"/>
      <c r="C32" s="60"/>
      <c r="D32" s="60"/>
      <c r="E32" s="60"/>
      <c r="F32" s="60"/>
      <c r="G32" s="60"/>
      <c r="I32" s="55"/>
      <c r="J32" s="55"/>
      <c r="K32" s="57"/>
      <c r="N32" s="228">
        <v>2020</v>
      </c>
      <c r="O32" s="229">
        <v>535434354</v>
      </c>
      <c r="P32" s="223">
        <f t="shared" si="2"/>
        <v>535434.35400000005</v>
      </c>
    </row>
    <row r="33" spans="1:24" x14ac:dyDescent="0.25">
      <c r="A33" s="46"/>
      <c r="B33" s="58" t="s">
        <v>35</v>
      </c>
      <c r="C33" s="59">
        <v>226</v>
      </c>
      <c r="D33" s="60" t="s">
        <v>12</v>
      </c>
      <c r="E33" s="60" t="s">
        <v>12</v>
      </c>
      <c r="F33" s="60">
        <v>70</v>
      </c>
      <c r="G33" s="59">
        <f>C33+F33</f>
        <v>296</v>
      </c>
      <c r="I33" s="55">
        <f>G33/G35</f>
        <v>5.1215237225172292E-4</v>
      </c>
      <c r="J33" s="55">
        <v>1.0081673767153453E-3</v>
      </c>
      <c r="K33" s="57">
        <v>1.5163755255216643E-3</v>
      </c>
      <c r="N33" s="237">
        <v>2021</v>
      </c>
      <c r="O33" s="156">
        <v>577431278</v>
      </c>
      <c r="P33" s="223">
        <v>577431</v>
      </c>
    </row>
    <row r="34" spans="1:24" x14ac:dyDescent="0.25">
      <c r="A34" s="66"/>
      <c r="B34" s="39"/>
      <c r="C34" s="67"/>
      <c r="D34" s="67"/>
      <c r="E34" s="67"/>
      <c r="F34" s="67"/>
      <c r="G34" s="67"/>
      <c r="H34" s="45"/>
      <c r="I34" s="45"/>
      <c r="J34" s="68"/>
      <c r="K34" s="69"/>
      <c r="N34" s="237">
        <v>2022</v>
      </c>
      <c r="O34" s="156">
        <v>594155282</v>
      </c>
      <c r="P34" s="223">
        <v>594156</v>
      </c>
    </row>
    <row r="35" spans="1:24" x14ac:dyDescent="0.25">
      <c r="A35" s="70"/>
      <c r="B35" s="71" t="s">
        <v>36</v>
      </c>
      <c r="C35" s="72">
        <f>C31+C33</f>
        <v>263085</v>
      </c>
      <c r="D35" s="72">
        <f>D31</f>
        <v>271075</v>
      </c>
      <c r="E35" s="72">
        <f>E31</f>
        <v>40876</v>
      </c>
      <c r="F35" s="72">
        <f>SUM(F31:F33)</f>
        <v>2917</v>
      </c>
      <c r="G35" s="72">
        <f>SUM(C35:F35)</f>
        <v>577953</v>
      </c>
      <c r="H35" s="73"/>
      <c r="I35" s="74">
        <v>1</v>
      </c>
      <c r="J35" s="74">
        <v>1</v>
      </c>
      <c r="K35" s="75">
        <v>1</v>
      </c>
      <c r="N35" s="230">
        <v>2023</v>
      </c>
      <c r="O35" s="169">
        <v>577954017</v>
      </c>
      <c r="P35" s="238">
        <v>577954</v>
      </c>
    </row>
    <row r="36" spans="1:24" x14ac:dyDescent="0.25">
      <c r="B36" s="7"/>
      <c r="C36" s="59"/>
      <c r="D36" s="59"/>
      <c r="E36" s="59"/>
      <c r="F36" s="59"/>
      <c r="G36" s="59"/>
      <c r="J36" s="76"/>
      <c r="K36" s="76"/>
    </row>
    <row r="37" spans="1:24" x14ac:dyDescent="0.25">
      <c r="A37" s="9" t="s">
        <v>37</v>
      </c>
      <c r="B37" s="9"/>
      <c r="C37" s="9"/>
      <c r="D37" s="9"/>
      <c r="E37" s="9"/>
      <c r="F37" s="9"/>
      <c r="G37" s="9"/>
      <c r="H37" s="9"/>
      <c r="I37" s="9"/>
      <c r="J37" s="9"/>
      <c r="K37" s="9"/>
    </row>
    <row r="38" spans="1:24" s="9" customFormat="1" ht="12" x14ac:dyDescent="0.25">
      <c r="B38" s="77"/>
      <c r="C38" s="78"/>
      <c r="D38" s="78"/>
      <c r="E38" s="78"/>
      <c r="F38" s="78"/>
      <c r="G38" s="78"/>
      <c r="H38" s="79"/>
      <c r="I38" s="79"/>
      <c r="K38" s="2"/>
    </row>
    <row r="39" spans="1:24" s="9" customFormat="1" ht="11.4" x14ac:dyDescent="0.2">
      <c r="A39" s="247" t="s">
        <v>176</v>
      </c>
      <c r="B39" s="248"/>
      <c r="C39" s="248"/>
      <c r="D39" s="248"/>
      <c r="E39" s="248"/>
      <c r="F39" s="248"/>
      <c r="G39" s="248"/>
      <c r="H39" s="248"/>
      <c r="I39" s="248"/>
      <c r="J39" s="248"/>
    </row>
    <row r="40" spans="1:24" s="9" customFormat="1" ht="25.5" customHeight="1" x14ac:dyDescent="0.25">
      <c r="B40" s="77"/>
      <c r="C40" s="78"/>
      <c r="D40" s="78"/>
      <c r="E40" s="78"/>
      <c r="F40" s="78"/>
      <c r="G40" s="78"/>
      <c r="H40" s="79"/>
      <c r="I40" s="79"/>
      <c r="K40" s="2"/>
    </row>
    <row r="41" spans="1:24" s="9" customFormat="1" ht="11.4" x14ac:dyDescent="0.2">
      <c r="A41" s="249" t="s">
        <v>184</v>
      </c>
      <c r="B41" s="250"/>
      <c r="C41" s="250"/>
      <c r="D41" s="250"/>
      <c r="E41" s="250"/>
      <c r="F41" s="250"/>
      <c r="G41" s="250"/>
      <c r="H41" s="250"/>
      <c r="I41" s="250"/>
      <c r="J41" s="250"/>
      <c r="K41" s="250"/>
    </row>
    <row r="42" spans="1:24" s="9" customFormat="1" ht="9" customHeight="1" x14ac:dyDescent="0.2">
      <c r="A42" s="250"/>
      <c r="B42" s="250"/>
      <c r="C42" s="250"/>
      <c r="D42" s="250"/>
      <c r="E42" s="250"/>
      <c r="F42" s="250"/>
      <c r="G42" s="250"/>
      <c r="H42" s="250"/>
      <c r="I42" s="250"/>
      <c r="J42" s="250"/>
      <c r="K42" s="250"/>
      <c r="L42" s="24"/>
      <c r="N42" s="251" t="s">
        <v>178</v>
      </c>
      <c r="O42" s="251"/>
      <c r="P42" s="251"/>
      <c r="Q42" s="251"/>
      <c r="R42" s="251"/>
      <c r="S42" s="251"/>
      <c r="T42" s="251"/>
      <c r="U42" s="251"/>
      <c r="V42" s="251"/>
      <c r="W42" s="251"/>
      <c r="X42" s="251"/>
    </row>
    <row r="43" spans="1:24" s="24" customFormat="1" ht="0.75" hidden="1" customHeight="1" x14ac:dyDescent="0.2">
      <c r="A43" s="250"/>
      <c r="B43" s="250"/>
      <c r="C43" s="250"/>
      <c r="D43" s="250"/>
      <c r="E43" s="250"/>
      <c r="F43" s="250"/>
      <c r="G43" s="250"/>
      <c r="H43" s="250"/>
      <c r="I43" s="250"/>
      <c r="J43" s="250"/>
      <c r="K43" s="250"/>
      <c r="N43" s="251"/>
      <c r="O43" s="251"/>
      <c r="P43" s="251"/>
      <c r="Q43" s="251"/>
      <c r="R43" s="251"/>
      <c r="S43" s="251"/>
      <c r="T43" s="251"/>
      <c r="U43" s="251"/>
      <c r="V43" s="251"/>
      <c r="W43" s="251"/>
      <c r="X43" s="251"/>
    </row>
    <row r="44" spans="1:24" ht="28.2" customHeight="1" x14ac:dyDescent="0.25">
      <c r="A44" s="250"/>
      <c r="B44" s="250"/>
      <c r="C44" s="250"/>
      <c r="D44" s="250"/>
      <c r="E44" s="250"/>
      <c r="F44" s="250"/>
      <c r="G44" s="250"/>
      <c r="H44" s="250"/>
      <c r="I44" s="250"/>
      <c r="J44" s="250"/>
      <c r="K44" s="250"/>
      <c r="N44" s="251"/>
      <c r="O44" s="251"/>
      <c r="P44" s="251"/>
      <c r="Q44" s="251"/>
      <c r="R44" s="251"/>
      <c r="S44" s="251"/>
      <c r="T44" s="251"/>
      <c r="U44" s="251"/>
      <c r="V44" s="251"/>
      <c r="W44" s="251"/>
      <c r="X44" s="251"/>
    </row>
    <row r="45" spans="1:24" ht="15.6" customHeight="1" x14ac:dyDescent="0.25">
      <c r="A45" s="80"/>
      <c r="J45" s="27"/>
      <c r="N45" s="251"/>
      <c r="O45" s="251"/>
      <c r="P45" s="251"/>
      <c r="Q45" s="251"/>
      <c r="R45" s="251"/>
      <c r="S45" s="251"/>
      <c r="T45" s="251"/>
      <c r="U45" s="251"/>
      <c r="V45" s="251"/>
      <c r="W45" s="251"/>
      <c r="X45" s="251"/>
    </row>
    <row r="46" spans="1:24" x14ac:dyDescent="0.25">
      <c r="A46" s="81"/>
      <c r="J46" s="27"/>
    </row>
    <row r="47" spans="1:24" x14ac:dyDescent="0.25">
      <c r="A47" s="81"/>
      <c r="J47" s="27"/>
    </row>
    <row r="48" spans="1:24" x14ac:dyDescent="0.25">
      <c r="J48" s="27"/>
    </row>
    <row r="49" spans="3:10" x14ac:dyDescent="0.25">
      <c r="J49" s="27"/>
    </row>
    <row r="50" spans="3:10" x14ac:dyDescent="0.25">
      <c r="J50" s="27"/>
    </row>
    <row r="51" spans="3:10" x14ac:dyDescent="0.25">
      <c r="J51" s="27"/>
    </row>
    <row r="52" spans="3:10" x14ac:dyDescent="0.25">
      <c r="J52" s="27"/>
    </row>
    <row r="53" spans="3:10" x14ac:dyDescent="0.25">
      <c r="J53" s="27"/>
    </row>
    <row r="54" spans="3:10" x14ac:dyDescent="0.25">
      <c r="J54" s="27"/>
    </row>
    <row r="55" spans="3:10" x14ac:dyDescent="0.25">
      <c r="J55" s="27"/>
    </row>
    <row r="56" spans="3:10" x14ac:dyDescent="0.25">
      <c r="J56" s="27"/>
    </row>
    <row r="57" spans="3:10" x14ac:dyDescent="0.25">
      <c r="C57" s="27"/>
      <c r="D57" s="27"/>
      <c r="E57" s="27"/>
      <c r="F57" s="27"/>
      <c r="G57" s="27"/>
      <c r="J57" s="27"/>
    </row>
    <row r="58" spans="3:10" x14ac:dyDescent="0.25">
      <c r="C58" s="27"/>
      <c r="D58" s="27"/>
      <c r="E58" s="27"/>
      <c r="F58" s="27"/>
      <c r="G58" s="27"/>
      <c r="J58" s="27"/>
    </row>
    <row r="59" spans="3:10" x14ac:dyDescent="0.25">
      <c r="C59" s="27"/>
      <c r="D59" s="27"/>
      <c r="E59" s="27"/>
      <c r="F59" s="27"/>
      <c r="G59" s="27"/>
      <c r="J59" s="27"/>
    </row>
    <row r="60" spans="3:10" x14ac:dyDescent="0.25">
      <c r="C60" s="27"/>
      <c r="D60" s="27"/>
      <c r="E60" s="27"/>
      <c r="F60" s="27"/>
      <c r="G60" s="27"/>
      <c r="J60" s="27"/>
    </row>
    <row r="61" spans="3:10" x14ac:dyDescent="0.25">
      <c r="C61" s="27"/>
      <c r="D61" s="27"/>
      <c r="E61" s="27"/>
      <c r="F61" s="27"/>
      <c r="G61" s="27"/>
      <c r="J61" s="27"/>
    </row>
    <row r="62" spans="3:10" x14ac:dyDescent="0.25">
      <c r="C62" s="27"/>
      <c r="D62" s="27"/>
      <c r="E62" s="27"/>
      <c r="F62" s="27"/>
      <c r="G62" s="27"/>
      <c r="J62" s="27"/>
    </row>
    <row r="63" spans="3:10" x14ac:dyDescent="0.25">
      <c r="C63" s="27"/>
      <c r="D63" s="27"/>
      <c r="E63" s="27"/>
      <c r="F63" s="27"/>
      <c r="G63" s="27"/>
      <c r="J63" s="27"/>
    </row>
    <row r="64" spans="3:10" x14ac:dyDescent="0.25">
      <c r="C64" s="27"/>
      <c r="D64" s="27"/>
      <c r="E64" s="27"/>
      <c r="F64" s="27"/>
      <c r="G64" s="27"/>
      <c r="J64" s="27"/>
    </row>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row r="723" s="27" customFormat="1" x14ac:dyDescent="0.25"/>
    <row r="724" s="27" customFormat="1" x14ac:dyDescent="0.25"/>
    <row r="725" s="27" customFormat="1" x14ac:dyDescent="0.25"/>
    <row r="726" s="27" customFormat="1" x14ac:dyDescent="0.25"/>
    <row r="727" s="27" customFormat="1" x14ac:dyDescent="0.25"/>
    <row r="728" s="27" customFormat="1" x14ac:dyDescent="0.25"/>
    <row r="729" s="27" customFormat="1" x14ac:dyDescent="0.25"/>
    <row r="730" s="27" customFormat="1" x14ac:dyDescent="0.25"/>
    <row r="731" s="27" customFormat="1" x14ac:dyDescent="0.25"/>
    <row r="732" s="27" customFormat="1" x14ac:dyDescent="0.25"/>
    <row r="733" s="27" customFormat="1" x14ac:dyDescent="0.25"/>
    <row r="734" s="27" customFormat="1" x14ac:dyDescent="0.25"/>
    <row r="735" s="27" customFormat="1" x14ac:dyDescent="0.25"/>
    <row r="736" s="27" customFormat="1" x14ac:dyDescent="0.25"/>
    <row r="737" s="27" customFormat="1" x14ac:dyDescent="0.25"/>
    <row r="738" s="27" customFormat="1" x14ac:dyDescent="0.25"/>
    <row r="739" s="27" customFormat="1" x14ac:dyDescent="0.25"/>
    <row r="740" s="27" customFormat="1" x14ac:dyDescent="0.25"/>
    <row r="741" s="27" customFormat="1" x14ac:dyDescent="0.25"/>
    <row r="742" s="27" customFormat="1" x14ac:dyDescent="0.25"/>
    <row r="743" s="27" customFormat="1" x14ac:dyDescent="0.25"/>
    <row r="744" s="27" customFormat="1" x14ac:dyDescent="0.25"/>
    <row r="745" s="27" customFormat="1" x14ac:dyDescent="0.25"/>
    <row r="746" s="27" customFormat="1" x14ac:dyDescent="0.25"/>
    <row r="747" s="27" customFormat="1" x14ac:dyDescent="0.25"/>
    <row r="748" s="27" customFormat="1" x14ac:dyDescent="0.25"/>
    <row r="749" s="27" customFormat="1" x14ac:dyDescent="0.25"/>
    <row r="750" s="27" customFormat="1" x14ac:dyDescent="0.25"/>
    <row r="751" s="27" customFormat="1" x14ac:dyDescent="0.25"/>
    <row r="752" s="27" customFormat="1" x14ac:dyDescent="0.25"/>
    <row r="753" s="27" customFormat="1" x14ac:dyDescent="0.25"/>
    <row r="754" s="27" customFormat="1" x14ac:dyDescent="0.25"/>
    <row r="755" s="27" customFormat="1" x14ac:dyDescent="0.25"/>
    <row r="756" s="27" customFormat="1" x14ac:dyDescent="0.25"/>
    <row r="757" s="27" customFormat="1" x14ac:dyDescent="0.25"/>
    <row r="758" s="27" customFormat="1" x14ac:dyDescent="0.25"/>
    <row r="759" s="27" customFormat="1" x14ac:dyDescent="0.25"/>
    <row r="760" s="27" customFormat="1" x14ac:dyDescent="0.25"/>
    <row r="761" s="27" customFormat="1" x14ac:dyDescent="0.25"/>
    <row r="762" s="27" customFormat="1" x14ac:dyDescent="0.25"/>
    <row r="763" s="27" customFormat="1" x14ac:dyDescent="0.25"/>
    <row r="764" s="27" customFormat="1" x14ac:dyDescent="0.25"/>
    <row r="765" s="27" customFormat="1" x14ac:dyDescent="0.25"/>
    <row r="766" s="27" customFormat="1" x14ac:dyDescent="0.25"/>
    <row r="767" s="27" customFormat="1" x14ac:dyDescent="0.25"/>
    <row r="768" s="27" customFormat="1" x14ac:dyDescent="0.25"/>
    <row r="769" s="27" customFormat="1" x14ac:dyDescent="0.25"/>
    <row r="770" s="27" customFormat="1" x14ac:dyDescent="0.25"/>
    <row r="771" s="27" customFormat="1" x14ac:dyDescent="0.25"/>
    <row r="772" s="27" customFormat="1" x14ac:dyDescent="0.25"/>
    <row r="773" s="27" customFormat="1" x14ac:dyDescent="0.25"/>
    <row r="774" s="27" customFormat="1" x14ac:dyDescent="0.25"/>
    <row r="775" s="27" customFormat="1" x14ac:dyDescent="0.25"/>
    <row r="776" s="27" customFormat="1" x14ac:dyDescent="0.25"/>
    <row r="777" s="27" customFormat="1" x14ac:dyDescent="0.25"/>
    <row r="778" s="27" customFormat="1" x14ac:dyDescent="0.25"/>
    <row r="779" s="27" customFormat="1" x14ac:dyDescent="0.25"/>
    <row r="780" s="27" customFormat="1" x14ac:dyDescent="0.25"/>
    <row r="781" s="27" customFormat="1" x14ac:dyDescent="0.25"/>
    <row r="782" s="27" customFormat="1" x14ac:dyDescent="0.25"/>
    <row r="783" s="27" customFormat="1" x14ac:dyDescent="0.25"/>
    <row r="784" s="27" customFormat="1" x14ac:dyDescent="0.25"/>
    <row r="785" s="27" customFormat="1" x14ac:dyDescent="0.25"/>
    <row r="786" s="27" customFormat="1" x14ac:dyDescent="0.25"/>
    <row r="787" s="27" customFormat="1" x14ac:dyDescent="0.25"/>
    <row r="788" s="27" customFormat="1" x14ac:dyDescent="0.25"/>
    <row r="789" s="27" customFormat="1" x14ac:dyDescent="0.25"/>
    <row r="790" s="27" customFormat="1" x14ac:dyDescent="0.25"/>
    <row r="791" s="27" customFormat="1" x14ac:dyDescent="0.25"/>
    <row r="792" s="27" customFormat="1" x14ac:dyDescent="0.25"/>
    <row r="793" s="27" customFormat="1" x14ac:dyDescent="0.25"/>
    <row r="794" s="27" customFormat="1" x14ac:dyDescent="0.25"/>
    <row r="795" s="27" customFormat="1" x14ac:dyDescent="0.25"/>
    <row r="796" s="27" customFormat="1" x14ac:dyDescent="0.25"/>
    <row r="797" s="27" customFormat="1" x14ac:dyDescent="0.25"/>
    <row r="798" s="27" customFormat="1" x14ac:dyDescent="0.25"/>
    <row r="799" s="27" customFormat="1" x14ac:dyDescent="0.25"/>
    <row r="800" s="27" customFormat="1" x14ac:dyDescent="0.25"/>
    <row r="801" s="27" customFormat="1" x14ac:dyDescent="0.25"/>
    <row r="802" s="27" customFormat="1" x14ac:dyDescent="0.25"/>
    <row r="803" s="27" customFormat="1" x14ac:dyDescent="0.25"/>
    <row r="804" s="27" customFormat="1" x14ac:dyDescent="0.25"/>
    <row r="805" s="27" customFormat="1" x14ac:dyDescent="0.25"/>
    <row r="806" s="27" customFormat="1" x14ac:dyDescent="0.25"/>
    <row r="807" s="27" customFormat="1" x14ac:dyDescent="0.25"/>
    <row r="808" s="27" customFormat="1" x14ac:dyDescent="0.25"/>
    <row r="809" s="27" customFormat="1" x14ac:dyDescent="0.25"/>
    <row r="810" s="27" customFormat="1" x14ac:dyDescent="0.25"/>
    <row r="811" s="27" customFormat="1" x14ac:dyDescent="0.25"/>
    <row r="812" s="27" customFormat="1" x14ac:dyDescent="0.25"/>
    <row r="813" s="27" customFormat="1" x14ac:dyDescent="0.25"/>
    <row r="814" s="27" customFormat="1" x14ac:dyDescent="0.25"/>
    <row r="815" s="27" customFormat="1" x14ac:dyDescent="0.25"/>
    <row r="816" s="27" customFormat="1" x14ac:dyDescent="0.25"/>
    <row r="817" s="27" customFormat="1" x14ac:dyDescent="0.25"/>
    <row r="818" s="27" customFormat="1" x14ac:dyDescent="0.25"/>
    <row r="819" s="27" customFormat="1" x14ac:dyDescent="0.25"/>
    <row r="820" s="27" customFormat="1" x14ac:dyDescent="0.25"/>
    <row r="821" s="27" customFormat="1" x14ac:dyDescent="0.25"/>
    <row r="822" s="27" customFormat="1" x14ac:dyDescent="0.25"/>
    <row r="823" s="27" customFormat="1" x14ac:dyDescent="0.25"/>
    <row r="824" s="27" customFormat="1" x14ac:dyDescent="0.25"/>
    <row r="825" s="27" customFormat="1" x14ac:dyDescent="0.25"/>
    <row r="826" s="27" customFormat="1" x14ac:dyDescent="0.25"/>
    <row r="827" s="27" customFormat="1" x14ac:dyDescent="0.25"/>
    <row r="828" s="27" customFormat="1" x14ac:dyDescent="0.25"/>
    <row r="829" s="27" customFormat="1" x14ac:dyDescent="0.25"/>
    <row r="830" s="27" customFormat="1" x14ac:dyDescent="0.25"/>
    <row r="831" s="27" customFormat="1" x14ac:dyDescent="0.25"/>
    <row r="832" s="27" customFormat="1" x14ac:dyDescent="0.25"/>
    <row r="833" s="27" customFormat="1" x14ac:dyDescent="0.25"/>
    <row r="834" s="27" customFormat="1" x14ac:dyDescent="0.25"/>
    <row r="835" s="27" customFormat="1" x14ac:dyDescent="0.25"/>
    <row r="836" s="27" customFormat="1" x14ac:dyDescent="0.25"/>
    <row r="837" s="27" customFormat="1" x14ac:dyDescent="0.25"/>
    <row r="838" s="27" customFormat="1" x14ac:dyDescent="0.25"/>
    <row r="839" s="27" customFormat="1" x14ac:dyDescent="0.25"/>
    <row r="840" s="27" customFormat="1" x14ac:dyDescent="0.25"/>
    <row r="841" s="27" customFormat="1" x14ac:dyDescent="0.25"/>
    <row r="842" s="27" customFormat="1" x14ac:dyDescent="0.25"/>
    <row r="843" s="27" customFormat="1" x14ac:dyDescent="0.25"/>
    <row r="844" s="27" customFormat="1" x14ac:dyDescent="0.25"/>
    <row r="845" s="27" customFormat="1" x14ac:dyDescent="0.25"/>
    <row r="846" s="27" customFormat="1" x14ac:dyDescent="0.25"/>
    <row r="847" s="27" customFormat="1" x14ac:dyDescent="0.25"/>
    <row r="848" s="27" customFormat="1" x14ac:dyDescent="0.25"/>
    <row r="849" s="27" customFormat="1" x14ac:dyDescent="0.25"/>
    <row r="850" s="27" customFormat="1" x14ac:dyDescent="0.25"/>
    <row r="851" s="27" customFormat="1" x14ac:dyDescent="0.25"/>
    <row r="852" s="27" customFormat="1" x14ac:dyDescent="0.25"/>
    <row r="853" s="27" customFormat="1" x14ac:dyDescent="0.25"/>
    <row r="854" s="27" customFormat="1" x14ac:dyDescent="0.25"/>
    <row r="855" s="27" customFormat="1" x14ac:dyDescent="0.25"/>
    <row r="856" s="27" customFormat="1" x14ac:dyDescent="0.25"/>
    <row r="857" s="27" customFormat="1" x14ac:dyDescent="0.25"/>
    <row r="858" s="27" customFormat="1" x14ac:dyDescent="0.25"/>
    <row r="859" s="27" customFormat="1" x14ac:dyDescent="0.25"/>
    <row r="860" s="27" customFormat="1" x14ac:dyDescent="0.25"/>
    <row r="861" s="27" customFormat="1" x14ac:dyDescent="0.25"/>
    <row r="862" s="27" customFormat="1" x14ac:dyDescent="0.25"/>
    <row r="863" s="27" customFormat="1" x14ac:dyDescent="0.25"/>
    <row r="864" s="27" customFormat="1" x14ac:dyDescent="0.25"/>
    <row r="865" s="27" customFormat="1" x14ac:dyDescent="0.25"/>
    <row r="866" s="27" customFormat="1" x14ac:dyDescent="0.25"/>
    <row r="867" s="27" customFormat="1" x14ac:dyDescent="0.25"/>
    <row r="868" s="27" customFormat="1" x14ac:dyDescent="0.25"/>
    <row r="869" s="27" customFormat="1" x14ac:dyDescent="0.25"/>
    <row r="870" s="27" customFormat="1" x14ac:dyDescent="0.25"/>
    <row r="871" s="27" customFormat="1" x14ac:dyDescent="0.25"/>
    <row r="872" s="27" customFormat="1" x14ac:dyDescent="0.25"/>
    <row r="873" s="27" customFormat="1" x14ac:dyDescent="0.25"/>
    <row r="874" s="27" customFormat="1" x14ac:dyDescent="0.25"/>
    <row r="875" s="27" customFormat="1" x14ac:dyDescent="0.25"/>
    <row r="876" s="27" customFormat="1" x14ac:dyDescent="0.25"/>
    <row r="877" s="27" customFormat="1" x14ac:dyDescent="0.25"/>
    <row r="878" s="27" customFormat="1" x14ac:dyDescent="0.25"/>
    <row r="879" s="27" customFormat="1" x14ac:dyDescent="0.25"/>
    <row r="880" s="27" customFormat="1" x14ac:dyDescent="0.25"/>
    <row r="881" s="27" customFormat="1" x14ac:dyDescent="0.25"/>
    <row r="882" s="27" customFormat="1" x14ac:dyDescent="0.25"/>
    <row r="883" s="27" customFormat="1" x14ac:dyDescent="0.25"/>
    <row r="884" s="27" customFormat="1" x14ac:dyDescent="0.25"/>
    <row r="885" s="27" customFormat="1" x14ac:dyDescent="0.25"/>
    <row r="886" s="27" customFormat="1" x14ac:dyDescent="0.25"/>
    <row r="887" s="27" customFormat="1" x14ac:dyDescent="0.25"/>
    <row r="888" s="27" customFormat="1" x14ac:dyDescent="0.25"/>
    <row r="889" s="27" customFormat="1" x14ac:dyDescent="0.25"/>
    <row r="890" s="27" customFormat="1" x14ac:dyDescent="0.25"/>
    <row r="891" s="27" customFormat="1" x14ac:dyDescent="0.25"/>
    <row r="892" s="27" customFormat="1" x14ac:dyDescent="0.25"/>
    <row r="893" s="27" customFormat="1" x14ac:dyDescent="0.25"/>
    <row r="894" s="27" customFormat="1" x14ac:dyDescent="0.25"/>
    <row r="895" s="27" customFormat="1" x14ac:dyDescent="0.25"/>
    <row r="896" s="27" customFormat="1" x14ac:dyDescent="0.25"/>
    <row r="897" s="27" customFormat="1" x14ac:dyDescent="0.25"/>
    <row r="898" s="27" customFormat="1" x14ac:dyDescent="0.25"/>
    <row r="899" s="27" customFormat="1" x14ac:dyDescent="0.25"/>
    <row r="900" s="27" customFormat="1" x14ac:dyDescent="0.25"/>
    <row r="901" s="27" customFormat="1" x14ac:dyDescent="0.25"/>
    <row r="902" s="27" customFormat="1" x14ac:dyDescent="0.25"/>
    <row r="903" s="27" customFormat="1" x14ac:dyDescent="0.25"/>
    <row r="904" s="27" customFormat="1" x14ac:dyDescent="0.25"/>
    <row r="905" s="27" customFormat="1" x14ac:dyDescent="0.25"/>
    <row r="906" s="27" customFormat="1" x14ac:dyDescent="0.25"/>
    <row r="907" s="27" customFormat="1" x14ac:dyDescent="0.25"/>
    <row r="908" s="27" customFormat="1" x14ac:dyDescent="0.25"/>
    <row r="909" s="27" customFormat="1" x14ac:dyDescent="0.25"/>
    <row r="910" s="27" customFormat="1" x14ac:dyDescent="0.25"/>
    <row r="911" s="27" customFormat="1" x14ac:dyDescent="0.25"/>
    <row r="912" s="27" customFormat="1" x14ac:dyDescent="0.25"/>
    <row r="913" s="27" customFormat="1" x14ac:dyDescent="0.25"/>
    <row r="914" s="27" customFormat="1" x14ac:dyDescent="0.25"/>
    <row r="915" s="27" customFormat="1" x14ac:dyDescent="0.25"/>
    <row r="916" s="27" customFormat="1" x14ac:dyDescent="0.25"/>
    <row r="917" s="27" customFormat="1" x14ac:dyDescent="0.25"/>
    <row r="918" s="27" customFormat="1" x14ac:dyDescent="0.25"/>
    <row r="919" s="27" customFormat="1" x14ac:dyDescent="0.25"/>
    <row r="920" s="27" customFormat="1" x14ac:dyDescent="0.25"/>
    <row r="921" s="27" customFormat="1" x14ac:dyDescent="0.25"/>
    <row r="922" s="27" customFormat="1" x14ac:dyDescent="0.25"/>
    <row r="923" s="27" customFormat="1" x14ac:dyDescent="0.25"/>
    <row r="924" s="27" customFormat="1" x14ac:dyDescent="0.25"/>
    <row r="925" s="27" customFormat="1" x14ac:dyDescent="0.25"/>
    <row r="926" s="27" customFormat="1" x14ac:dyDescent="0.25"/>
    <row r="927" s="27" customFormat="1" x14ac:dyDescent="0.25"/>
    <row r="928" s="27" customFormat="1" x14ac:dyDescent="0.25"/>
    <row r="929" s="27" customFormat="1" x14ac:dyDescent="0.25"/>
    <row r="930" s="27" customFormat="1" x14ac:dyDescent="0.25"/>
    <row r="931" s="27" customFormat="1" x14ac:dyDescent="0.25"/>
    <row r="932" s="27" customFormat="1" x14ac:dyDescent="0.25"/>
    <row r="933" s="27" customFormat="1" x14ac:dyDescent="0.25"/>
    <row r="934" s="27" customFormat="1" x14ac:dyDescent="0.25"/>
    <row r="935" s="27" customFormat="1" x14ac:dyDescent="0.25"/>
    <row r="936" s="27" customFormat="1" x14ac:dyDescent="0.25"/>
    <row r="937" s="27" customFormat="1" x14ac:dyDescent="0.25"/>
    <row r="938" s="27" customFormat="1" x14ac:dyDescent="0.25"/>
    <row r="939" s="27" customFormat="1" x14ac:dyDescent="0.25"/>
    <row r="940" s="27" customFormat="1" x14ac:dyDescent="0.25"/>
    <row r="941" s="27" customFormat="1" x14ac:dyDescent="0.25"/>
    <row r="942" s="27" customFormat="1" x14ac:dyDescent="0.25"/>
    <row r="943" s="27" customFormat="1" x14ac:dyDescent="0.25"/>
    <row r="944" s="27" customFormat="1" x14ac:dyDescent="0.25"/>
    <row r="945" s="27" customFormat="1" x14ac:dyDescent="0.25"/>
    <row r="946" s="27" customFormat="1" x14ac:dyDescent="0.25"/>
    <row r="947" s="27" customFormat="1" x14ac:dyDescent="0.25"/>
    <row r="948" s="27" customFormat="1" x14ac:dyDescent="0.25"/>
    <row r="949" s="27" customFormat="1" x14ac:dyDescent="0.25"/>
    <row r="950" s="27" customFormat="1" x14ac:dyDescent="0.25"/>
    <row r="951" s="27" customFormat="1" x14ac:dyDescent="0.25"/>
    <row r="952" s="27" customFormat="1" x14ac:dyDescent="0.25"/>
    <row r="953" s="27" customFormat="1" x14ac:dyDescent="0.25"/>
    <row r="954" s="27" customFormat="1" x14ac:dyDescent="0.25"/>
    <row r="955" s="27" customFormat="1" x14ac:dyDescent="0.25"/>
    <row r="956" s="27" customFormat="1" x14ac:dyDescent="0.25"/>
    <row r="957" s="27" customFormat="1" x14ac:dyDescent="0.25"/>
    <row r="958" s="27" customFormat="1" x14ac:dyDescent="0.25"/>
    <row r="959" s="27" customFormat="1" x14ac:dyDescent="0.25"/>
    <row r="960" s="27" customFormat="1" x14ac:dyDescent="0.25"/>
    <row r="961" s="27" customFormat="1" x14ac:dyDescent="0.25"/>
    <row r="962" s="27" customFormat="1" x14ac:dyDescent="0.25"/>
    <row r="963" s="27" customFormat="1" x14ac:dyDescent="0.25"/>
    <row r="964" s="27" customFormat="1" x14ac:dyDescent="0.25"/>
    <row r="965" s="27" customFormat="1" x14ac:dyDescent="0.25"/>
    <row r="966" s="27" customFormat="1" x14ac:dyDescent="0.25"/>
    <row r="967" s="27" customFormat="1" x14ac:dyDescent="0.25"/>
    <row r="968" s="27" customFormat="1" x14ac:dyDescent="0.25"/>
    <row r="969" s="27" customFormat="1" x14ac:dyDescent="0.25"/>
    <row r="970" s="27" customFormat="1" x14ac:dyDescent="0.25"/>
    <row r="971" s="27" customFormat="1" x14ac:dyDescent="0.25"/>
    <row r="972" s="27" customFormat="1" x14ac:dyDescent="0.25"/>
    <row r="973" s="27" customFormat="1" x14ac:dyDescent="0.25"/>
    <row r="974" s="27" customFormat="1" x14ac:dyDescent="0.25"/>
    <row r="975" s="27" customFormat="1" x14ac:dyDescent="0.25"/>
    <row r="976" s="27" customFormat="1" x14ac:dyDescent="0.25"/>
    <row r="977" s="27" customFormat="1" x14ac:dyDescent="0.25"/>
    <row r="978" s="27" customFormat="1" x14ac:dyDescent="0.25"/>
    <row r="979" s="27" customFormat="1" x14ac:dyDescent="0.25"/>
    <row r="980" s="27" customFormat="1" x14ac:dyDescent="0.25"/>
    <row r="981" s="27" customFormat="1" x14ac:dyDescent="0.25"/>
    <row r="982" s="27" customFormat="1" x14ac:dyDescent="0.25"/>
    <row r="983" s="27" customFormat="1" x14ac:dyDescent="0.25"/>
    <row r="984" s="27" customFormat="1" x14ac:dyDescent="0.25"/>
    <row r="985" s="27" customFormat="1" x14ac:dyDescent="0.25"/>
    <row r="986" s="27" customFormat="1" x14ac:dyDescent="0.25"/>
    <row r="987" s="27" customFormat="1" x14ac:dyDescent="0.25"/>
    <row r="988" s="27" customFormat="1" x14ac:dyDescent="0.25"/>
    <row r="989" s="27" customFormat="1" x14ac:dyDescent="0.25"/>
    <row r="990" s="27" customFormat="1" x14ac:dyDescent="0.25"/>
    <row r="991" s="27" customFormat="1" x14ac:dyDescent="0.25"/>
    <row r="992" s="27" customFormat="1" x14ac:dyDescent="0.25"/>
    <row r="993" s="27" customFormat="1" x14ac:dyDescent="0.25"/>
    <row r="994" s="27" customFormat="1" x14ac:dyDescent="0.25"/>
    <row r="995" s="27" customFormat="1" x14ac:dyDescent="0.25"/>
    <row r="996" s="27" customFormat="1" x14ac:dyDescent="0.25"/>
    <row r="997" s="27" customFormat="1" x14ac:dyDescent="0.25"/>
    <row r="998" s="27" customFormat="1" x14ac:dyDescent="0.25"/>
    <row r="999" s="27" customFormat="1" x14ac:dyDescent="0.25"/>
    <row r="1000" s="27" customFormat="1" x14ac:dyDescent="0.25"/>
    <row r="1001" s="27" customFormat="1" x14ac:dyDescent="0.25"/>
    <row r="1002" s="27" customFormat="1" x14ac:dyDescent="0.25"/>
    <row r="1003" s="27" customFormat="1" x14ac:dyDescent="0.25"/>
    <row r="1004" s="27" customFormat="1" x14ac:dyDescent="0.25"/>
    <row r="1005" s="27" customFormat="1" x14ac:dyDescent="0.25"/>
    <row r="1006" s="27" customFormat="1" x14ac:dyDescent="0.25"/>
    <row r="1007" s="27" customFormat="1" x14ac:dyDescent="0.25"/>
    <row r="1008" s="27" customFormat="1" x14ac:dyDescent="0.25"/>
    <row r="1009" s="27" customFormat="1" x14ac:dyDescent="0.25"/>
    <row r="1010" s="27" customFormat="1" x14ac:dyDescent="0.25"/>
    <row r="1011" s="27" customFormat="1" x14ac:dyDescent="0.25"/>
    <row r="1012" s="27" customFormat="1" x14ac:dyDescent="0.25"/>
    <row r="1013" s="27" customFormat="1" x14ac:dyDescent="0.25"/>
    <row r="1014" s="27" customFormat="1" x14ac:dyDescent="0.25"/>
    <row r="1015" s="27" customFormat="1" x14ac:dyDescent="0.25"/>
    <row r="1016" s="27" customFormat="1" x14ac:dyDescent="0.25"/>
    <row r="1017" s="27" customFormat="1" x14ac:dyDescent="0.25"/>
    <row r="1018" s="27" customFormat="1" x14ac:dyDescent="0.25"/>
    <row r="1019" s="27" customFormat="1" x14ac:dyDescent="0.25"/>
    <row r="1020" s="27" customFormat="1" x14ac:dyDescent="0.25"/>
    <row r="1021" s="27" customFormat="1" x14ac:dyDescent="0.25"/>
    <row r="1022" s="27" customFormat="1" x14ac:dyDescent="0.25"/>
    <row r="1023" s="27" customFormat="1" x14ac:dyDescent="0.25"/>
    <row r="1024" s="27" customFormat="1" x14ac:dyDescent="0.25"/>
    <row r="1025" s="27" customFormat="1" x14ac:dyDescent="0.25"/>
    <row r="1026" s="27" customFormat="1" x14ac:dyDescent="0.25"/>
    <row r="1027" s="27" customFormat="1" x14ac:dyDescent="0.25"/>
    <row r="1028" s="27" customFormat="1" x14ac:dyDescent="0.25"/>
    <row r="1029" s="27" customFormat="1" x14ac:dyDescent="0.25"/>
    <row r="1030" s="27" customFormat="1" x14ac:dyDescent="0.25"/>
    <row r="1031" s="27" customFormat="1" x14ac:dyDescent="0.25"/>
    <row r="1032" s="27" customFormat="1" x14ac:dyDescent="0.25"/>
    <row r="1033" s="27" customFormat="1" x14ac:dyDescent="0.25"/>
    <row r="1034" s="27" customFormat="1" x14ac:dyDescent="0.25"/>
    <row r="1035" s="27" customFormat="1" x14ac:dyDescent="0.25"/>
    <row r="1036" s="27" customFormat="1" x14ac:dyDescent="0.25"/>
    <row r="1037" s="27" customFormat="1" x14ac:dyDescent="0.25"/>
    <row r="1038" s="27" customFormat="1" x14ac:dyDescent="0.25"/>
    <row r="1039" s="27" customFormat="1" x14ac:dyDescent="0.25"/>
    <row r="1040" s="27" customFormat="1" x14ac:dyDescent="0.25"/>
    <row r="1041" s="27" customFormat="1" x14ac:dyDescent="0.25"/>
    <row r="1042" s="27" customFormat="1" x14ac:dyDescent="0.25"/>
    <row r="1043" s="27" customFormat="1" x14ac:dyDescent="0.25"/>
    <row r="1044" s="27" customFormat="1" x14ac:dyDescent="0.25"/>
    <row r="1045" s="27" customFormat="1" x14ac:dyDescent="0.25"/>
    <row r="1046" s="27" customFormat="1" x14ac:dyDescent="0.25"/>
    <row r="1047" s="27" customFormat="1" x14ac:dyDescent="0.25"/>
    <row r="1048" s="27" customFormat="1" x14ac:dyDescent="0.25"/>
    <row r="1049" s="27" customFormat="1" x14ac:dyDescent="0.25"/>
    <row r="1050" s="27" customFormat="1" x14ac:dyDescent="0.25"/>
    <row r="1051" s="27" customFormat="1" x14ac:dyDescent="0.25"/>
    <row r="1052" s="27" customFormat="1" x14ac:dyDescent="0.25"/>
    <row r="1053" s="27" customFormat="1" x14ac:dyDescent="0.25"/>
    <row r="1054" s="27" customFormat="1" x14ac:dyDescent="0.25"/>
    <row r="1055" s="27" customFormat="1" x14ac:dyDescent="0.25"/>
    <row r="1056" s="27" customFormat="1" x14ac:dyDescent="0.25"/>
    <row r="1057" s="27" customFormat="1" x14ac:dyDescent="0.25"/>
    <row r="1058" s="27" customFormat="1" x14ac:dyDescent="0.25"/>
    <row r="1059" s="27" customFormat="1" x14ac:dyDescent="0.25"/>
    <row r="1060" s="27" customFormat="1" x14ac:dyDescent="0.25"/>
    <row r="1061" s="27" customFormat="1" x14ac:dyDescent="0.25"/>
    <row r="1062" s="27" customFormat="1" x14ac:dyDescent="0.25"/>
    <row r="1063" s="27" customFormat="1" x14ac:dyDescent="0.25"/>
    <row r="1064" s="27" customFormat="1" x14ac:dyDescent="0.25"/>
    <row r="1065" s="27" customFormat="1" x14ac:dyDescent="0.25"/>
    <row r="1066" s="27" customFormat="1" x14ac:dyDescent="0.25"/>
    <row r="1067" s="27" customFormat="1" x14ac:dyDescent="0.25"/>
    <row r="1068" s="27" customFormat="1" x14ac:dyDescent="0.25"/>
    <row r="1069" s="27" customFormat="1" x14ac:dyDescent="0.25"/>
    <row r="1070" s="27" customFormat="1" x14ac:dyDescent="0.25"/>
    <row r="1071" s="27" customFormat="1" x14ac:dyDescent="0.25"/>
    <row r="1072" s="27" customFormat="1" x14ac:dyDescent="0.25"/>
    <row r="1073" s="27" customFormat="1" x14ac:dyDescent="0.25"/>
    <row r="1074" s="27" customFormat="1" x14ac:dyDescent="0.25"/>
    <row r="1075" s="27" customFormat="1" x14ac:dyDescent="0.25"/>
    <row r="1076" s="27" customFormat="1" x14ac:dyDescent="0.25"/>
    <row r="1077" s="27" customFormat="1" x14ac:dyDescent="0.25"/>
    <row r="1078" s="27" customFormat="1" x14ac:dyDescent="0.25"/>
    <row r="1079" s="27" customFormat="1" x14ac:dyDescent="0.25"/>
    <row r="1080" s="27" customFormat="1" x14ac:dyDescent="0.25"/>
    <row r="1081" s="27" customFormat="1" x14ac:dyDescent="0.25"/>
    <row r="1082" s="27" customFormat="1" x14ac:dyDescent="0.25"/>
    <row r="1083" s="27" customFormat="1" x14ac:dyDescent="0.25"/>
    <row r="1084" s="27" customFormat="1" x14ac:dyDescent="0.25"/>
    <row r="1085" s="27" customFormat="1" x14ac:dyDescent="0.25"/>
    <row r="1086" s="27" customFormat="1" x14ac:dyDescent="0.25"/>
    <row r="1087" s="27" customFormat="1" x14ac:dyDescent="0.25"/>
    <row r="1088" s="27" customFormat="1" x14ac:dyDescent="0.25"/>
    <row r="1089" s="27" customFormat="1" x14ac:dyDescent="0.25"/>
    <row r="1090" s="27" customFormat="1" x14ac:dyDescent="0.25"/>
    <row r="1091" s="27" customFormat="1" x14ac:dyDescent="0.25"/>
    <row r="1092" s="27" customFormat="1" x14ac:dyDescent="0.25"/>
    <row r="1093" s="27" customFormat="1" x14ac:dyDescent="0.25"/>
    <row r="1094" s="27" customFormat="1" x14ac:dyDescent="0.25"/>
    <row r="1095" s="27" customFormat="1" x14ac:dyDescent="0.25"/>
    <row r="1096" s="27" customFormat="1" x14ac:dyDescent="0.25"/>
    <row r="1097" s="27" customFormat="1" x14ac:dyDescent="0.25"/>
    <row r="1098" s="27" customFormat="1" x14ac:dyDescent="0.25"/>
    <row r="1099" s="27" customFormat="1" x14ac:dyDescent="0.25"/>
    <row r="1100" s="27" customFormat="1" x14ac:dyDescent="0.25"/>
    <row r="1101" s="27" customFormat="1" x14ac:dyDescent="0.25"/>
    <row r="1102" s="27" customFormat="1" x14ac:dyDescent="0.25"/>
    <row r="1103" s="27" customFormat="1" x14ac:dyDescent="0.25"/>
    <row r="1104" s="27" customFormat="1" x14ac:dyDescent="0.25"/>
    <row r="1105" s="27" customFormat="1" x14ac:dyDescent="0.25"/>
    <row r="1106" s="27" customFormat="1" x14ac:dyDescent="0.25"/>
    <row r="1107" s="27" customFormat="1" x14ac:dyDescent="0.25"/>
    <row r="1108" s="27" customFormat="1" x14ac:dyDescent="0.25"/>
    <row r="1109" s="27" customFormat="1" x14ac:dyDescent="0.25"/>
    <row r="1110" s="27" customFormat="1" x14ac:dyDescent="0.25"/>
    <row r="1111" s="27" customFormat="1" x14ac:dyDescent="0.25"/>
    <row r="1112" s="27" customFormat="1" x14ac:dyDescent="0.25"/>
    <row r="1113" s="27" customFormat="1" x14ac:dyDescent="0.25"/>
    <row r="1114" s="27" customFormat="1" x14ac:dyDescent="0.25"/>
    <row r="1115" s="27" customFormat="1" x14ac:dyDescent="0.25"/>
    <row r="1116" s="27" customFormat="1" x14ac:dyDescent="0.25"/>
    <row r="1117" s="27" customFormat="1" x14ac:dyDescent="0.25"/>
    <row r="1118" s="27" customFormat="1" x14ac:dyDescent="0.25"/>
    <row r="1119" s="27" customFormat="1" x14ac:dyDescent="0.25"/>
    <row r="1120" s="27" customFormat="1" x14ac:dyDescent="0.25"/>
    <row r="1121" s="27" customFormat="1" x14ac:dyDescent="0.25"/>
    <row r="1122" s="27" customFormat="1" x14ac:dyDescent="0.25"/>
    <row r="1123" s="27" customFormat="1" x14ac:dyDescent="0.25"/>
    <row r="1124" s="27" customFormat="1" x14ac:dyDescent="0.25"/>
    <row r="1125" s="27" customFormat="1" x14ac:dyDescent="0.25"/>
    <row r="1126" s="27" customFormat="1" x14ac:dyDescent="0.25"/>
    <row r="1127" s="27" customFormat="1" x14ac:dyDescent="0.25"/>
    <row r="1128" s="27" customFormat="1" x14ac:dyDescent="0.25"/>
    <row r="1129" s="27" customFormat="1" x14ac:dyDescent="0.25"/>
    <row r="1130" s="27" customFormat="1" x14ac:dyDescent="0.25"/>
    <row r="1131" s="27" customFormat="1" x14ac:dyDescent="0.25"/>
    <row r="1132" s="27" customFormat="1" x14ac:dyDescent="0.25"/>
    <row r="1133" s="27" customFormat="1" x14ac:dyDescent="0.25"/>
    <row r="1134" s="27" customFormat="1" x14ac:dyDescent="0.25"/>
    <row r="1135" s="27" customFormat="1" x14ac:dyDescent="0.25"/>
    <row r="1136" s="27" customFormat="1" x14ac:dyDescent="0.25"/>
    <row r="1137" s="27" customFormat="1" x14ac:dyDescent="0.25"/>
    <row r="1138" s="27" customFormat="1" x14ac:dyDescent="0.25"/>
    <row r="1139" s="27" customFormat="1" x14ac:dyDescent="0.25"/>
    <row r="1140" s="27" customFormat="1" x14ac:dyDescent="0.25"/>
    <row r="1141" s="27" customFormat="1" x14ac:dyDescent="0.25"/>
    <row r="1142" s="27" customFormat="1" x14ac:dyDescent="0.25"/>
    <row r="1143" s="27" customFormat="1" x14ac:dyDescent="0.25"/>
    <row r="1144" s="27" customFormat="1" x14ac:dyDescent="0.25"/>
    <row r="1145" s="27" customFormat="1" x14ac:dyDescent="0.25"/>
    <row r="1146" s="27" customFormat="1" x14ac:dyDescent="0.25"/>
    <row r="1147" s="27" customFormat="1" x14ac:dyDescent="0.25"/>
    <row r="1148" s="27" customFormat="1" x14ac:dyDescent="0.25"/>
    <row r="1149" s="27" customFormat="1" x14ac:dyDescent="0.25"/>
    <row r="1150" s="27" customFormat="1" x14ac:dyDescent="0.25"/>
    <row r="1151" s="27" customFormat="1" x14ac:dyDescent="0.25"/>
    <row r="1152" s="27" customFormat="1" x14ac:dyDescent="0.25"/>
    <row r="1153" s="27" customFormat="1" x14ac:dyDescent="0.25"/>
    <row r="1154" s="27" customFormat="1" x14ac:dyDescent="0.25"/>
    <row r="1155" s="27" customFormat="1" x14ac:dyDescent="0.25"/>
    <row r="1156" s="27" customFormat="1" x14ac:dyDescent="0.25"/>
    <row r="1157" s="27" customFormat="1" x14ac:dyDescent="0.25"/>
    <row r="1158" s="27" customFormat="1" x14ac:dyDescent="0.25"/>
    <row r="1159" s="27" customFormat="1" x14ac:dyDescent="0.25"/>
    <row r="1160" s="27" customFormat="1" x14ac:dyDescent="0.25"/>
    <row r="1161" s="27" customFormat="1" x14ac:dyDescent="0.25"/>
    <row r="1162" s="27" customFormat="1" x14ac:dyDescent="0.25"/>
    <row r="1163" s="27" customFormat="1" x14ac:dyDescent="0.25"/>
    <row r="1164" s="27" customFormat="1" x14ac:dyDescent="0.25"/>
    <row r="1165" s="27" customFormat="1" x14ac:dyDescent="0.25"/>
    <row r="1166" s="27" customFormat="1" x14ac:dyDescent="0.25"/>
    <row r="1167" s="27" customFormat="1" x14ac:dyDescent="0.25"/>
    <row r="1168" s="27" customFormat="1" x14ac:dyDescent="0.25"/>
    <row r="1169" s="27" customFormat="1" x14ac:dyDescent="0.25"/>
    <row r="1170" s="27" customFormat="1" x14ac:dyDescent="0.25"/>
    <row r="1171" s="27" customFormat="1" x14ac:dyDescent="0.25"/>
    <row r="1172" s="27" customFormat="1" x14ac:dyDescent="0.25"/>
    <row r="1173" s="27" customFormat="1" x14ac:dyDescent="0.25"/>
    <row r="1174" s="27" customFormat="1" x14ac:dyDescent="0.25"/>
    <row r="1175" s="27" customFormat="1" x14ac:dyDescent="0.25"/>
    <row r="1176" s="27" customFormat="1" x14ac:dyDescent="0.25"/>
    <row r="1177" s="27" customFormat="1" x14ac:dyDescent="0.25"/>
    <row r="1178" s="27" customFormat="1" x14ac:dyDescent="0.25"/>
    <row r="1179" s="27" customFormat="1" x14ac:dyDescent="0.25"/>
    <row r="1180" s="27" customFormat="1" x14ac:dyDescent="0.25"/>
    <row r="1181" s="27" customFormat="1" x14ac:dyDescent="0.25"/>
    <row r="1182" s="27" customFormat="1" x14ac:dyDescent="0.25"/>
    <row r="1183" s="27" customFormat="1" x14ac:dyDescent="0.25"/>
    <row r="1184" s="27" customFormat="1" x14ac:dyDescent="0.25"/>
    <row r="1185" s="27" customFormat="1" x14ac:dyDescent="0.25"/>
    <row r="1186" s="27" customFormat="1" x14ac:dyDescent="0.25"/>
    <row r="1187" s="27" customFormat="1" x14ac:dyDescent="0.25"/>
    <row r="1188" s="27" customFormat="1" x14ac:dyDescent="0.25"/>
    <row r="1189" s="27" customFormat="1" x14ac:dyDescent="0.25"/>
    <row r="1190" s="27" customFormat="1" x14ac:dyDescent="0.25"/>
    <row r="1191" s="27" customFormat="1" x14ac:dyDescent="0.25"/>
    <row r="1192" s="27" customFormat="1" x14ac:dyDescent="0.25"/>
    <row r="1193" s="27" customFormat="1" x14ac:dyDescent="0.25"/>
    <row r="1194" s="27" customFormat="1" x14ac:dyDescent="0.25"/>
    <row r="1195" s="27" customFormat="1" x14ac:dyDescent="0.25"/>
    <row r="1196" s="27" customFormat="1" x14ac:dyDescent="0.25"/>
    <row r="1197" s="27" customFormat="1" x14ac:dyDescent="0.25"/>
    <row r="1198" s="27" customFormat="1" x14ac:dyDescent="0.25"/>
    <row r="1199" s="27" customFormat="1" x14ac:dyDescent="0.25"/>
    <row r="1200" s="27" customFormat="1" x14ac:dyDescent="0.25"/>
    <row r="1201" s="27" customFormat="1" x14ac:dyDescent="0.25"/>
    <row r="1202" s="27" customFormat="1" x14ac:dyDescent="0.25"/>
    <row r="1203" s="27" customFormat="1" x14ac:dyDescent="0.25"/>
    <row r="1204" s="27" customFormat="1" x14ac:dyDescent="0.25"/>
    <row r="1205" s="27" customFormat="1" x14ac:dyDescent="0.25"/>
    <row r="1206" s="27" customFormat="1" x14ac:dyDescent="0.25"/>
    <row r="1207" s="27" customFormat="1" x14ac:dyDescent="0.25"/>
    <row r="1208" s="27" customFormat="1" x14ac:dyDescent="0.25"/>
    <row r="1209" s="27" customFormat="1" x14ac:dyDescent="0.25"/>
    <row r="1210" s="27" customFormat="1" x14ac:dyDescent="0.25"/>
    <row r="1211" s="27" customFormat="1" x14ac:dyDescent="0.25"/>
    <row r="1212" s="27" customFormat="1" x14ac:dyDescent="0.25"/>
    <row r="1213" s="27" customFormat="1" x14ac:dyDescent="0.25"/>
    <row r="1214" s="27" customFormat="1" x14ac:dyDescent="0.25"/>
    <row r="1215" s="27" customFormat="1" x14ac:dyDescent="0.25"/>
    <row r="1216" s="27" customFormat="1" x14ac:dyDescent="0.25"/>
    <row r="1217" s="27" customFormat="1" x14ac:dyDescent="0.25"/>
    <row r="1218" s="27" customFormat="1" x14ac:dyDescent="0.25"/>
    <row r="1219" s="27" customFormat="1" x14ac:dyDescent="0.25"/>
    <row r="1220" s="27" customFormat="1" x14ac:dyDescent="0.25"/>
    <row r="1221" s="27" customFormat="1" x14ac:dyDescent="0.25"/>
    <row r="1222" s="27" customFormat="1" x14ac:dyDescent="0.25"/>
    <row r="1223" s="27" customFormat="1" x14ac:dyDescent="0.25"/>
    <row r="1224" s="27" customFormat="1" x14ac:dyDescent="0.25"/>
    <row r="1225" s="27" customFormat="1" x14ac:dyDescent="0.25"/>
    <row r="1226" s="27" customFormat="1" x14ac:dyDescent="0.25"/>
    <row r="1227" s="27" customFormat="1" x14ac:dyDescent="0.25"/>
    <row r="1228" s="27" customFormat="1" x14ac:dyDescent="0.25"/>
    <row r="1229" s="27" customFormat="1" x14ac:dyDescent="0.25"/>
    <row r="1230" s="27" customFormat="1" x14ac:dyDescent="0.25"/>
    <row r="1231" s="27" customFormat="1" x14ac:dyDescent="0.25"/>
    <row r="1232" s="27" customFormat="1" x14ac:dyDescent="0.25"/>
    <row r="1233" s="27" customFormat="1" x14ac:dyDescent="0.25"/>
    <row r="1234" s="27" customFormat="1" x14ac:dyDescent="0.25"/>
    <row r="1235" s="27" customFormat="1" x14ac:dyDescent="0.25"/>
    <row r="1236" s="27" customFormat="1" x14ac:dyDescent="0.25"/>
    <row r="1237" s="27" customFormat="1" x14ac:dyDescent="0.25"/>
    <row r="1238" s="27" customFormat="1" x14ac:dyDescent="0.25"/>
    <row r="1239" s="27" customFormat="1" x14ac:dyDescent="0.25"/>
    <row r="1240" s="27" customFormat="1" x14ac:dyDescent="0.25"/>
    <row r="1241" s="27" customFormat="1" x14ac:dyDescent="0.25"/>
    <row r="1242" s="27" customFormat="1" x14ac:dyDescent="0.25"/>
    <row r="1243" s="27" customFormat="1" x14ac:dyDescent="0.25"/>
    <row r="1244" s="27" customFormat="1" x14ac:dyDescent="0.25"/>
    <row r="1245" s="27" customFormat="1" x14ac:dyDescent="0.25"/>
    <row r="1246" s="27" customFormat="1" x14ac:dyDescent="0.25"/>
    <row r="1247" s="27" customFormat="1" x14ac:dyDescent="0.25"/>
    <row r="1248" s="27" customFormat="1" x14ac:dyDescent="0.25"/>
    <row r="1249" s="27" customFormat="1" x14ac:dyDescent="0.25"/>
    <row r="1250" s="27" customFormat="1" x14ac:dyDescent="0.25"/>
    <row r="1251" s="27" customFormat="1" x14ac:dyDescent="0.25"/>
    <row r="1252" s="27" customFormat="1" x14ac:dyDescent="0.25"/>
    <row r="1253" s="27" customFormat="1" x14ac:dyDescent="0.25"/>
    <row r="1254" s="27" customFormat="1" x14ac:dyDescent="0.25"/>
    <row r="1255" s="27" customFormat="1" x14ac:dyDescent="0.25"/>
    <row r="1256" s="27" customFormat="1" x14ac:dyDescent="0.25"/>
    <row r="1257" s="27" customFormat="1" x14ac:dyDescent="0.25"/>
    <row r="1258" s="27" customFormat="1" x14ac:dyDescent="0.25"/>
    <row r="1259" s="27" customFormat="1" x14ac:dyDescent="0.25"/>
    <row r="1260" s="27" customFormat="1" x14ac:dyDescent="0.25"/>
    <row r="1261" s="27" customFormat="1" x14ac:dyDescent="0.25"/>
    <row r="1262" s="27" customFormat="1" x14ac:dyDescent="0.25"/>
    <row r="1263" s="27" customFormat="1" x14ac:dyDescent="0.25"/>
    <row r="1264" s="27" customFormat="1" x14ac:dyDescent="0.25"/>
    <row r="1265" s="27" customFormat="1" x14ac:dyDescent="0.25"/>
    <row r="1266" s="27" customFormat="1" x14ac:dyDescent="0.25"/>
    <row r="1267" s="27" customFormat="1" x14ac:dyDescent="0.25"/>
    <row r="1268" s="27" customFormat="1" x14ac:dyDescent="0.25"/>
    <row r="1269" s="27" customFormat="1" x14ac:dyDescent="0.25"/>
    <row r="1270" s="27" customFormat="1" x14ac:dyDescent="0.25"/>
    <row r="1271" s="27" customFormat="1" x14ac:dyDescent="0.25"/>
    <row r="1272" s="27" customFormat="1" x14ac:dyDescent="0.25"/>
    <row r="1273" s="27" customFormat="1" x14ac:dyDescent="0.25"/>
    <row r="1274" s="27" customFormat="1" x14ac:dyDescent="0.25"/>
    <row r="1275" s="27" customFormat="1" x14ac:dyDescent="0.25"/>
    <row r="1276" s="27" customFormat="1" x14ac:dyDescent="0.25"/>
    <row r="1277" s="27" customFormat="1" x14ac:dyDescent="0.25"/>
    <row r="1278" s="27" customFormat="1" x14ac:dyDescent="0.25"/>
    <row r="1279" s="27" customFormat="1" x14ac:dyDescent="0.25"/>
    <row r="1280" s="27" customFormat="1" x14ac:dyDescent="0.25"/>
    <row r="1281" s="27" customFormat="1" x14ac:dyDescent="0.25"/>
    <row r="1282" s="27" customFormat="1" x14ac:dyDescent="0.25"/>
    <row r="1283" s="27" customFormat="1" x14ac:dyDescent="0.25"/>
    <row r="1284" s="27" customFormat="1" x14ac:dyDescent="0.25"/>
    <row r="1285" s="27" customFormat="1" x14ac:dyDescent="0.25"/>
    <row r="1286" s="27" customFormat="1" x14ac:dyDescent="0.25"/>
    <row r="1287" s="27" customFormat="1" x14ac:dyDescent="0.25"/>
    <row r="1288" s="27" customFormat="1" x14ac:dyDescent="0.25"/>
    <row r="1289" s="27" customFormat="1" x14ac:dyDescent="0.25"/>
    <row r="1290" s="27" customFormat="1" x14ac:dyDescent="0.25"/>
    <row r="1291" s="27" customFormat="1" x14ac:dyDescent="0.25"/>
    <row r="1292" s="27" customFormat="1" x14ac:dyDescent="0.25"/>
    <row r="1293" s="27" customFormat="1" x14ac:dyDescent="0.25"/>
    <row r="1294" s="27" customFormat="1" x14ac:dyDescent="0.25"/>
    <row r="1295" s="27" customFormat="1" x14ac:dyDescent="0.25"/>
    <row r="1296" s="27" customFormat="1" x14ac:dyDescent="0.25"/>
    <row r="1297" s="27" customFormat="1" x14ac:dyDescent="0.25"/>
    <row r="1298" s="27" customFormat="1" x14ac:dyDescent="0.25"/>
    <row r="1299" s="27" customFormat="1" x14ac:dyDescent="0.25"/>
    <row r="1300" s="27" customFormat="1" x14ac:dyDescent="0.25"/>
    <row r="1301" s="27" customFormat="1" x14ac:dyDescent="0.25"/>
    <row r="1302" s="27" customFormat="1" x14ac:dyDescent="0.25"/>
    <row r="1303" s="27" customFormat="1" x14ac:dyDescent="0.25"/>
    <row r="1304" s="27" customFormat="1" x14ac:dyDescent="0.25"/>
    <row r="1305" s="27" customFormat="1" x14ac:dyDescent="0.25"/>
    <row r="1306" s="27" customFormat="1" x14ac:dyDescent="0.25"/>
    <row r="1307" s="27" customFormat="1" x14ac:dyDescent="0.25"/>
    <row r="1308" s="27" customFormat="1" x14ac:dyDescent="0.25"/>
    <row r="1309" s="27" customFormat="1" x14ac:dyDescent="0.25"/>
    <row r="1310" s="27" customFormat="1" x14ac:dyDescent="0.25"/>
    <row r="1311" s="27" customFormat="1" x14ac:dyDescent="0.25"/>
    <row r="1312" s="27" customFormat="1" x14ac:dyDescent="0.25"/>
    <row r="1313" s="27" customFormat="1" x14ac:dyDescent="0.25"/>
    <row r="1314" s="27" customFormat="1" x14ac:dyDescent="0.25"/>
    <row r="1315" s="27" customFormat="1" x14ac:dyDescent="0.25"/>
    <row r="1316" s="27" customFormat="1" x14ac:dyDescent="0.25"/>
    <row r="1317" s="27" customFormat="1" x14ac:dyDescent="0.25"/>
    <row r="1318" s="27" customFormat="1" x14ac:dyDescent="0.25"/>
    <row r="1319" s="27" customFormat="1" x14ac:dyDescent="0.25"/>
    <row r="1320" s="27" customFormat="1" x14ac:dyDescent="0.25"/>
    <row r="1321" s="27" customFormat="1" x14ac:dyDescent="0.25"/>
    <row r="1322" s="27" customFormat="1" x14ac:dyDescent="0.25"/>
    <row r="1323" s="27" customFormat="1" x14ac:dyDescent="0.25"/>
    <row r="1324" s="27" customFormat="1" x14ac:dyDescent="0.25"/>
    <row r="1325" s="27" customFormat="1" x14ac:dyDescent="0.25"/>
    <row r="1326" s="27" customFormat="1" x14ac:dyDescent="0.25"/>
    <row r="1327" s="27" customFormat="1" x14ac:dyDescent="0.25"/>
    <row r="1328" s="27" customFormat="1" x14ac:dyDescent="0.25"/>
    <row r="1329" s="27" customFormat="1" x14ac:dyDescent="0.25"/>
    <row r="1330" s="27" customFormat="1" x14ac:dyDescent="0.25"/>
    <row r="1331" s="27" customFormat="1" x14ac:dyDescent="0.25"/>
    <row r="1332" s="27" customFormat="1" x14ac:dyDescent="0.25"/>
    <row r="1333" s="27" customFormat="1" x14ac:dyDescent="0.25"/>
    <row r="1334" s="27" customFormat="1" x14ac:dyDescent="0.25"/>
    <row r="1335" s="27" customFormat="1" x14ac:dyDescent="0.25"/>
    <row r="1336" s="27" customFormat="1" x14ac:dyDescent="0.25"/>
    <row r="1337" s="27" customFormat="1" x14ac:dyDescent="0.25"/>
    <row r="1338" s="27" customFormat="1" x14ac:dyDescent="0.25"/>
    <row r="1339" s="27" customFormat="1" x14ac:dyDescent="0.25"/>
    <row r="1340" s="27" customFormat="1" x14ac:dyDescent="0.25"/>
    <row r="1341" s="27" customFormat="1" x14ac:dyDescent="0.25"/>
    <row r="1342" s="27" customFormat="1" x14ac:dyDescent="0.25"/>
    <row r="1343" s="27" customFormat="1" x14ac:dyDescent="0.25"/>
    <row r="1344" s="27" customFormat="1" x14ac:dyDescent="0.25"/>
    <row r="1345" s="27" customFormat="1" x14ac:dyDescent="0.25"/>
    <row r="1346" s="27" customFormat="1" x14ac:dyDescent="0.25"/>
    <row r="1347" s="27" customFormat="1" x14ac:dyDescent="0.25"/>
    <row r="1348" s="27" customFormat="1" x14ac:dyDescent="0.25"/>
    <row r="1349" s="27" customFormat="1" x14ac:dyDescent="0.25"/>
    <row r="1350" s="27" customFormat="1" x14ac:dyDescent="0.25"/>
    <row r="1351" s="27" customFormat="1" x14ac:dyDescent="0.25"/>
    <row r="1352" s="27" customFormat="1" x14ac:dyDescent="0.25"/>
    <row r="1353" s="27" customFormat="1" x14ac:dyDescent="0.25"/>
    <row r="1354" s="27" customFormat="1" x14ac:dyDescent="0.25"/>
    <row r="1355" s="27" customFormat="1" x14ac:dyDescent="0.25"/>
    <row r="1356" s="27" customFormat="1" x14ac:dyDescent="0.25"/>
    <row r="1357" s="27" customFormat="1" x14ac:dyDescent="0.25"/>
    <row r="1358" s="27" customFormat="1" x14ac:dyDescent="0.25"/>
    <row r="1359" s="27" customFormat="1" x14ac:dyDescent="0.25"/>
    <row r="1360" s="27" customFormat="1" x14ac:dyDescent="0.25"/>
    <row r="1361" s="27" customFormat="1" x14ac:dyDescent="0.25"/>
    <row r="1362" s="27" customFormat="1" x14ac:dyDescent="0.25"/>
    <row r="1363" s="27" customFormat="1" x14ac:dyDescent="0.25"/>
    <row r="1364" s="27" customFormat="1" x14ac:dyDescent="0.25"/>
    <row r="1365" s="27" customFormat="1" x14ac:dyDescent="0.25"/>
    <row r="1366" s="27" customFormat="1" x14ac:dyDescent="0.25"/>
    <row r="1367" s="27" customFormat="1" x14ac:dyDescent="0.25"/>
    <row r="1368" s="27" customFormat="1" x14ac:dyDescent="0.25"/>
    <row r="1369" s="27" customFormat="1" x14ac:dyDescent="0.25"/>
    <row r="1370" s="27" customFormat="1" x14ac:dyDescent="0.25"/>
    <row r="1371" s="27" customFormat="1" x14ac:dyDescent="0.25"/>
    <row r="1372" s="27" customFormat="1" x14ac:dyDescent="0.25"/>
    <row r="1373" s="27" customFormat="1" x14ac:dyDescent="0.25"/>
    <row r="1374" s="27" customFormat="1" x14ac:dyDescent="0.25"/>
    <row r="1375" s="27" customFormat="1" x14ac:dyDescent="0.25"/>
    <row r="1376" s="27" customFormat="1" x14ac:dyDescent="0.25"/>
    <row r="1377" s="27" customFormat="1" x14ac:dyDescent="0.25"/>
    <row r="1378" s="27" customFormat="1" x14ac:dyDescent="0.25"/>
    <row r="1379" s="27" customFormat="1" x14ac:dyDescent="0.25"/>
    <row r="1380" s="27" customFormat="1" x14ac:dyDescent="0.25"/>
    <row r="1381" s="27" customFormat="1" x14ac:dyDescent="0.25"/>
    <row r="1382" s="27" customFormat="1" x14ac:dyDescent="0.25"/>
    <row r="1383" s="27" customFormat="1" x14ac:dyDescent="0.25"/>
    <row r="1384" s="27" customFormat="1" x14ac:dyDescent="0.25"/>
    <row r="1385" s="27" customFormat="1" x14ac:dyDescent="0.25"/>
    <row r="1386" s="27" customFormat="1" x14ac:dyDescent="0.25"/>
    <row r="1387" s="27" customFormat="1" x14ac:dyDescent="0.25"/>
    <row r="1388" s="27" customFormat="1" x14ac:dyDescent="0.25"/>
    <row r="1389" s="27" customFormat="1" x14ac:dyDescent="0.25"/>
    <row r="1390" s="27" customFormat="1" x14ac:dyDescent="0.25"/>
    <row r="1391" s="27" customFormat="1" x14ac:dyDescent="0.25"/>
    <row r="1392" s="27" customFormat="1" x14ac:dyDescent="0.25"/>
    <row r="1393" s="27" customFormat="1" x14ac:dyDescent="0.25"/>
    <row r="1394" s="27" customFormat="1" x14ac:dyDescent="0.25"/>
    <row r="1395" s="27" customFormat="1" x14ac:dyDescent="0.25"/>
    <row r="1396" s="27" customFormat="1" x14ac:dyDescent="0.25"/>
    <row r="1397" s="27" customFormat="1" x14ac:dyDescent="0.25"/>
    <row r="1398" s="27" customFormat="1" x14ac:dyDescent="0.25"/>
    <row r="1399" s="27" customFormat="1" x14ac:dyDescent="0.25"/>
    <row r="1400" s="27" customFormat="1" x14ac:dyDescent="0.25"/>
    <row r="1401" s="27" customFormat="1" x14ac:dyDescent="0.25"/>
    <row r="1402" s="27" customFormat="1" x14ac:dyDescent="0.25"/>
    <row r="1403" s="27" customFormat="1" x14ac:dyDescent="0.25"/>
    <row r="1404" s="27" customFormat="1" x14ac:dyDescent="0.25"/>
    <row r="1405" s="27" customFormat="1" x14ac:dyDescent="0.25"/>
    <row r="1406" s="27" customFormat="1" x14ac:dyDescent="0.25"/>
    <row r="1407" s="27" customFormat="1" x14ac:dyDescent="0.25"/>
    <row r="1408" s="27" customFormat="1" x14ac:dyDescent="0.25"/>
    <row r="1409" s="27" customFormat="1" x14ac:dyDescent="0.25"/>
    <row r="1410" s="27" customFormat="1" x14ac:dyDescent="0.25"/>
    <row r="1411" s="27" customFormat="1" x14ac:dyDescent="0.25"/>
    <row r="1412" s="27" customFormat="1" x14ac:dyDescent="0.25"/>
    <row r="1413" s="27" customFormat="1" x14ac:dyDescent="0.25"/>
    <row r="1414" s="27" customFormat="1" x14ac:dyDescent="0.25"/>
    <row r="1415" s="27" customFormat="1" x14ac:dyDescent="0.25"/>
    <row r="1416" s="27" customFormat="1" x14ac:dyDescent="0.25"/>
    <row r="1417" s="27" customFormat="1" x14ac:dyDescent="0.25"/>
    <row r="1418" s="27" customFormat="1" x14ac:dyDescent="0.25"/>
    <row r="1419" s="27" customFormat="1" x14ac:dyDescent="0.25"/>
    <row r="1420" s="27" customFormat="1" x14ac:dyDescent="0.25"/>
    <row r="1421" s="27" customFormat="1" x14ac:dyDescent="0.25"/>
    <row r="1422" s="27" customFormat="1" x14ac:dyDescent="0.25"/>
    <row r="1423" s="27" customFormat="1" x14ac:dyDescent="0.25"/>
    <row r="1424" s="27" customFormat="1" x14ac:dyDescent="0.25"/>
    <row r="1425" s="27" customFormat="1" x14ac:dyDescent="0.25"/>
    <row r="1426" s="27" customFormat="1" x14ac:dyDescent="0.25"/>
    <row r="1427" s="27" customFormat="1" x14ac:dyDescent="0.25"/>
    <row r="1428" s="27" customFormat="1" x14ac:dyDescent="0.25"/>
    <row r="1429" s="27" customFormat="1" x14ac:dyDescent="0.25"/>
    <row r="1430" s="27" customFormat="1" x14ac:dyDescent="0.25"/>
    <row r="1431" s="27" customFormat="1" x14ac:dyDescent="0.25"/>
    <row r="1432" s="27" customFormat="1" x14ac:dyDescent="0.25"/>
    <row r="1433" s="27" customFormat="1" x14ac:dyDescent="0.25"/>
    <row r="1434" s="27" customFormat="1" x14ac:dyDescent="0.25"/>
    <row r="1435" s="27" customFormat="1" x14ac:dyDescent="0.25"/>
    <row r="1436" s="27" customFormat="1" x14ac:dyDescent="0.25"/>
    <row r="1437" s="27" customFormat="1" x14ac:dyDescent="0.25"/>
    <row r="1438" s="27" customFormat="1" x14ac:dyDescent="0.25"/>
    <row r="1439" s="27" customFormat="1" x14ac:dyDescent="0.25"/>
    <row r="1440" s="27" customFormat="1" x14ac:dyDescent="0.25"/>
    <row r="1441" s="27" customFormat="1" x14ac:dyDescent="0.25"/>
    <row r="1442" s="27" customFormat="1" x14ac:dyDescent="0.25"/>
    <row r="1443" s="27" customFormat="1" x14ac:dyDescent="0.25"/>
    <row r="1444" s="27" customFormat="1" x14ac:dyDescent="0.25"/>
    <row r="1445" s="27" customFormat="1" x14ac:dyDescent="0.25"/>
    <row r="1446" s="27" customFormat="1" x14ac:dyDescent="0.25"/>
    <row r="1447" s="27" customFormat="1" x14ac:dyDescent="0.25"/>
    <row r="1448" s="27" customFormat="1" x14ac:dyDescent="0.25"/>
    <row r="1449" s="27" customFormat="1" x14ac:dyDescent="0.25"/>
    <row r="1450" s="27" customFormat="1" x14ac:dyDescent="0.25"/>
    <row r="1451" s="27" customFormat="1" x14ac:dyDescent="0.25"/>
    <row r="1452" s="27" customFormat="1" x14ac:dyDescent="0.25"/>
    <row r="1453" s="27" customFormat="1" x14ac:dyDescent="0.25"/>
    <row r="1454" s="27" customFormat="1" x14ac:dyDescent="0.25"/>
    <row r="1455" s="27" customFormat="1" x14ac:dyDescent="0.25"/>
    <row r="1456" s="27" customFormat="1" x14ac:dyDescent="0.25"/>
    <row r="1457" s="27" customFormat="1" x14ac:dyDescent="0.25"/>
    <row r="1458" s="27" customFormat="1" x14ac:dyDescent="0.25"/>
    <row r="1459" s="27" customFormat="1" x14ac:dyDescent="0.25"/>
    <row r="1460" s="27" customFormat="1" x14ac:dyDescent="0.25"/>
    <row r="1461" s="27" customFormat="1" x14ac:dyDescent="0.25"/>
    <row r="1462" s="27" customFormat="1" x14ac:dyDescent="0.25"/>
    <row r="1463" s="27" customFormat="1" x14ac:dyDescent="0.25"/>
    <row r="1464" s="27" customFormat="1" x14ac:dyDescent="0.25"/>
    <row r="1465" s="27" customFormat="1" x14ac:dyDescent="0.25"/>
    <row r="1466" s="27" customFormat="1" x14ac:dyDescent="0.25"/>
    <row r="1467" s="27" customFormat="1" x14ac:dyDescent="0.25"/>
    <row r="1468" s="27" customFormat="1" x14ac:dyDescent="0.25"/>
    <row r="1469" s="27" customFormat="1" x14ac:dyDescent="0.25"/>
    <row r="1470" s="27" customFormat="1" x14ac:dyDescent="0.25"/>
    <row r="1471" s="27" customFormat="1" x14ac:dyDescent="0.25"/>
    <row r="1472" s="27" customFormat="1" x14ac:dyDescent="0.25"/>
    <row r="1473" s="27" customFormat="1" x14ac:dyDescent="0.25"/>
    <row r="1474" s="27" customFormat="1" x14ac:dyDescent="0.25"/>
    <row r="1475" s="27" customFormat="1" x14ac:dyDescent="0.25"/>
    <row r="1476" s="27" customFormat="1" x14ac:dyDescent="0.25"/>
    <row r="1477" s="27" customFormat="1" x14ac:dyDescent="0.25"/>
    <row r="1478" s="27" customFormat="1" x14ac:dyDescent="0.25"/>
    <row r="1479" s="27" customFormat="1" x14ac:dyDescent="0.25"/>
    <row r="1480" s="27" customFormat="1" x14ac:dyDescent="0.25"/>
    <row r="1481" s="27" customFormat="1" x14ac:dyDescent="0.25"/>
    <row r="1482" s="27" customFormat="1" x14ac:dyDescent="0.25"/>
    <row r="1483" s="27" customFormat="1" x14ac:dyDescent="0.25"/>
    <row r="1484" s="27" customFormat="1" x14ac:dyDescent="0.25"/>
    <row r="1485" s="27" customFormat="1" x14ac:dyDescent="0.25"/>
    <row r="1486" s="27" customFormat="1" x14ac:dyDescent="0.25"/>
    <row r="1487" s="27" customFormat="1" x14ac:dyDescent="0.25"/>
    <row r="1488" s="27" customFormat="1" x14ac:dyDescent="0.25"/>
    <row r="1489" s="27" customFormat="1" x14ac:dyDescent="0.25"/>
    <row r="1490" s="27" customFormat="1" x14ac:dyDescent="0.25"/>
    <row r="1491" s="27" customFormat="1" x14ac:dyDescent="0.25"/>
    <row r="1492" s="27" customFormat="1" x14ac:dyDescent="0.25"/>
    <row r="1493" s="27" customFormat="1" x14ac:dyDescent="0.25"/>
    <row r="1494" s="27" customFormat="1" x14ac:dyDescent="0.25"/>
    <row r="1495" s="27" customFormat="1" x14ac:dyDescent="0.25"/>
    <row r="1496" s="27" customFormat="1" x14ac:dyDescent="0.25"/>
    <row r="1497" s="27" customFormat="1" x14ac:dyDescent="0.25"/>
    <row r="1498" s="27" customFormat="1" x14ac:dyDescent="0.25"/>
    <row r="1499" s="27" customFormat="1" x14ac:dyDescent="0.25"/>
    <row r="1500" s="27" customFormat="1" x14ac:dyDescent="0.25"/>
    <row r="1501" s="27" customFormat="1" x14ac:dyDescent="0.25"/>
    <row r="1502" s="27" customFormat="1" x14ac:dyDescent="0.25"/>
    <row r="1503" s="27" customFormat="1" x14ac:dyDescent="0.25"/>
    <row r="1504" s="27" customFormat="1" x14ac:dyDescent="0.25"/>
    <row r="1505" s="27" customFormat="1" x14ac:dyDescent="0.25"/>
    <row r="1506" s="27" customFormat="1" x14ac:dyDescent="0.25"/>
    <row r="1507" s="27" customFormat="1" x14ac:dyDescent="0.25"/>
    <row r="1508" s="27" customFormat="1" x14ac:dyDescent="0.25"/>
    <row r="1509" s="27" customFormat="1" x14ac:dyDescent="0.25"/>
    <row r="1510" s="27" customFormat="1" x14ac:dyDescent="0.25"/>
    <row r="1511" s="27" customFormat="1" x14ac:dyDescent="0.25"/>
    <row r="1512" s="27" customFormat="1" x14ac:dyDescent="0.25"/>
    <row r="1513" s="27" customFormat="1" x14ac:dyDescent="0.25"/>
    <row r="1514" s="27" customFormat="1" x14ac:dyDescent="0.25"/>
    <row r="1515" s="27" customFormat="1" x14ac:dyDescent="0.25"/>
    <row r="1516" s="27" customFormat="1" x14ac:dyDescent="0.25"/>
    <row r="1517" s="27" customFormat="1" x14ac:dyDescent="0.25"/>
    <row r="1518" s="27" customFormat="1" x14ac:dyDescent="0.25"/>
    <row r="1519" s="27" customFormat="1" x14ac:dyDescent="0.25"/>
    <row r="1520" s="27" customFormat="1" x14ac:dyDescent="0.25"/>
    <row r="1521" s="27" customFormat="1" x14ac:dyDescent="0.25"/>
    <row r="1522" s="27" customFormat="1" x14ac:dyDescent="0.25"/>
    <row r="1523" s="27" customFormat="1" x14ac:dyDescent="0.25"/>
    <row r="1524" s="27" customFormat="1" x14ac:dyDescent="0.25"/>
    <row r="1525" s="27" customFormat="1" x14ac:dyDescent="0.25"/>
    <row r="1526" s="27" customFormat="1" x14ac:dyDescent="0.25"/>
    <row r="1527" s="27" customFormat="1" x14ac:dyDescent="0.25"/>
    <row r="1528" s="27" customFormat="1" x14ac:dyDescent="0.25"/>
    <row r="1529" s="27" customFormat="1" x14ac:dyDescent="0.25"/>
    <row r="1530" s="27" customFormat="1" x14ac:dyDescent="0.25"/>
    <row r="1531" s="27" customFormat="1" x14ac:dyDescent="0.25"/>
    <row r="1532" s="27" customFormat="1" x14ac:dyDescent="0.25"/>
    <row r="1533" s="27" customFormat="1" x14ac:dyDescent="0.25"/>
    <row r="1534" s="27" customFormat="1" x14ac:dyDescent="0.25"/>
    <row r="1535" s="27" customFormat="1" x14ac:dyDescent="0.25"/>
    <row r="1536" s="27" customFormat="1" x14ac:dyDescent="0.25"/>
    <row r="1537" s="27" customFormat="1" x14ac:dyDescent="0.25"/>
    <row r="1538" s="27" customFormat="1" x14ac:dyDescent="0.25"/>
    <row r="1539" s="27" customFormat="1" x14ac:dyDescent="0.25"/>
    <row r="1540" s="27" customFormat="1" x14ac:dyDescent="0.25"/>
    <row r="1541" s="27" customFormat="1" x14ac:dyDescent="0.25"/>
    <row r="1542" s="27" customFormat="1" x14ac:dyDescent="0.25"/>
    <row r="1543" s="27" customFormat="1" x14ac:dyDescent="0.25"/>
    <row r="1544" s="27" customFormat="1" x14ac:dyDescent="0.25"/>
    <row r="1545" s="27" customFormat="1" x14ac:dyDescent="0.25"/>
    <row r="1546" s="27" customFormat="1" x14ac:dyDescent="0.25"/>
    <row r="1547" s="27" customFormat="1" x14ac:dyDescent="0.25"/>
    <row r="1548" s="27" customFormat="1" x14ac:dyDescent="0.25"/>
    <row r="1549" s="27" customFormat="1" x14ac:dyDescent="0.25"/>
    <row r="1550" s="27" customFormat="1" x14ac:dyDescent="0.25"/>
    <row r="1551" s="27" customFormat="1" x14ac:dyDescent="0.25"/>
    <row r="1552" s="27" customFormat="1" x14ac:dyDescent="0.25"/>
    <row r="1553" s="27" customFormat="1" x14ac:dyDescent="0.25"/>
    <row r="1554" s="27" customFormat="1" x14ac:dyDescent="0.25"/>
    <row r="1555" s="27" customFormat="1" x14ac:dyDescent="0.25"/>
    <row r="1556" s="27" customFormat="1" x14ac:dyDescent="0.25"/>
    <row r="1557" s="27" customFormat="1" x14ac:dyDescent="0.25"/>
    <row r="1558" s="27" customFormat="1" x14ac:dyDescent="0.25"/>
    <row r="1559" s="27" customFormat="1" x14ac:dyDescent="0.25"/>
    <row r="1560" s="27" customFormat="1" x14ac:dyDescent="0.25"/>
    <row r="1561" s="27" customFormat="1" x14ac:dyDescent="0.25"/>
    <row r="1562" s="27" customFormat="1" x14ac:dyDescent="0.25"/>
    <row r="1563" s="27" customFormat="1" x14ac:dyDescent="0.25"/>
    <row r="1564" s="27" customFormat="1" x14ac:dyDescent="0.25"/>
    <row r="1565" s="27" customFormat="1" x14ac:dyDescent="0.25"/>
    <row r="1566" s="27" customFormat="1" x14ac:dyDescent="0.25"/>
    <row r="1567" s="27" customFormat="1" x14ac:dyDescent="0.25"/>
    <row r="1568" s="27" customFormat="1" x14ac:dyDescent="0.25"/>
    <row r="1569" s="27" customFormat="1" x14ac:dyDescent="0.25"/>
    <row r="1570" s="27" customFormat="1" x14ac:dyDescent="0.25"/>
    <row r="1571" s="27" customFormat="1" x14ac:dyDescent="0.25"/>
    <row r="1572" s="27" customFormat="1" x14ac:dyDescent="0.25"/>
    <row r="1573" s="27" customFormat="1" x14ac:dyDescent="0.25"/>
    <row r="1574" s="27" customFormat="1" x14ac:dyDescent="0.25"/>
    <row r="1575" s="27" customFormat="1" x14ac:dyDescent="0.25"/>
    <row r="1576" s="27" customFormat="1" x14ac:dyDescent="0.25"/>
    <row r="1577" s="27" customFormat="1" x14ac:dyDescent="0.25"/>
    <row r="1578" s="27" customFormat="1" x14ac:dyDescent="0.25"/>
    <row r="1579" s="27" customFormat="1" x14ac:dyDescent="0.25"/>
    <row r="1580" s="27" customFormat="1" x14ac:dyDescent="0.25"/>
    <row r="1581" s="27" customFormat="1" x14ac:dyDescent="0.25"/>
    <row r="1582" s="27" customFormat="1" x14ac:dyDescent="0.25"/>
    <row r="1583" s="27" customFormat="1" x14ac:dyDescent="0.25"/>
    <row r="1584" s="27" customFormat="1" x14ac:dyDescent="0.25"/>
    <row r="1585" s="27" customFormat="1" x14ac:dyDescent="0.25"/>
    <row r="1586" s="27" customFormat="1" x14ac:dyDescent="0.25"/>
    <row r="1587" s="27" customFormat="1" x14ac:dyDescent="0.25"/>
    <row r="1588" s="27" customFormat="1" x14ac:dyDescent="0.25"/>
    <row r="1589" s="27" customFormat="1" x14ac:dyDescent="0.25"/>
    <row r="1590" s="27" customFormat="1" x14ac:dyDescent="0.25"/>
    <row r="1591" s="27" customFormat="1" x14ac:dyDescent="0.25"/>
    <row r="1592" s="27" customFormat="1" x14ac:dyDescent="0.25"/>
    <row r="1593" s="27" customFormat="1" x14ac:dyDescent="0.25"/>
    <row r="1594" s="27" customFormat="1" x14ac:dyDescent="0.25"/>
    <row r="1595" s="27" customFormat="1" x14ac:dyDescent="0.25"/>
    <row r="1596" s="27" customFormat="1" x14ac:dyDescent="0.25"/>
    <row r="1597" s="27" customFormat="1" x14ac:dyDescent="0.25"/>
    <row r="1598" s="27" customFormat="1" x14ac:dyDescent="0.25"/>
    <row r="1599" s="27" customFormat="1" x14ac:dyDescent="0.25"/>
    <row r="1600" s="27" customFormat="1" x14ac:dyDescent="0.25"/>
    <row r="1601" s="27" customFormat="1" x14ac:dyDescent="0.25"/>
    <row r="1602" s="27" customFormat="1" x14ac:dyDescent="0.25"/>
    <row r="1603" s="27" customFormat="1" x14ac:dyDescent="0.25"/>
    <row r="1604" s="27" customFormat="1" x14ac:dyDescent="0.25"/>
    <row r="1605" s="27" customFormat="1" x14ac:dyDescent="0.25"/>
    <row r="1606" s="27" customFormat="1" x14ac:dyDescent="0.25"/>
    <row r="1607" s="27" customFormat="1" x14ac:dyDescent="0.25"/>
    <row r="1608" s="27" customFormat="1" x14ac:dyDescent="0.25"/>
    <row r="1609" s="27" customFormat="1" x14ac:dyDescent="0.25"/>
    <row r="1610" s="27" customFormat="1" x14ac:dyDescent="0.25"/>
    <row r="1611" s="27" customFormat="1" x14ac:dyDescent="0.25"/>
    <row r="1612" s="27" customFormat="1" x14ac:dyDescent="0.25"/>
    <row r="1613" s="27" customFormat="1" x14ac:dyDescent="0.25"/>
    <row r="1614" s="27" customFormat="1" x14ac:dyDescent="0.25"/>
    <row r="1615" s="27" customFormat="1" x14ac:dyDescent="0.25"/>
    <row r="1616" s="27" customFormat="1" x14ac:dyDescent="0.25"/>
    <row r="1617" s="27" customFormat="1" x14ac:dyDescent="0.25"/>
    <row r="1618" s="27" customFormat="1" x14ac:dyDescent="0.25"/>
    <row r="1619" s="27" customFormat="1" x14ac:dyDescent="0.25"/>
    <row r="1620" s="27" customFormat="1" x14ac:dyDescent="0.25"/>
    <row r="1621" s="27" customFormat="1" x14ac:dyDescent="0.25"/>
    <row r="1622" s="27" customFormat="1" x14ac:dyDescent="0.25"/>
    <row r="1623" s="27" customFormat="1" x14ac:dyDescent="0.25"/>
    <row r="1624" s="27" customFormat="1" x14ac:dyDescent="0.25"/>
    <row r="1625" s="27" customFormat="1" x14ac:dyDescent="0.25"/>
    <row r="1626" s="27" customFormat="1" x14ac:dyDescent="0.25"/>
    <row r="1627" s="27" customFormat="1" x14ac:dyDescent="0.25"/>
    <row r="1628" s="27" customFormat="1" x14ac:dyDescent="0.25"/>
    <row r="1629" s="27" customFormat="1" x14ac:dyDescent="0.25"/>
    <row r="1630" s="27" customFormat="1" x14ac:dyDescent="0.25"/>
    <row r="1631" s="27" customFormat="1" x14ac:dyDescent="0.25"/>
    <row r="1632" s="27" customFormat="1" x14ac:dyDescent="0.25"/>
    <row r="1633" s="27" customFormat="1" x14ac:dyDescent="0.25"/>
    <row r="1634" s="27" customFormat="1" x14ac:dyDescent="0.25"/>
    <row r="1635" s="27" customFormat="1" x14ac:dyDescent="0.25"/>
    <row r="1636" s="27" customFormat="1" x14ac:dyDescent="0.25"/>
    <row r="1637" s="27" customFormat="1" x14ac:dyDescent="0.25"/>
    <row r="1638" s="27" customFormat="1" x14ac:dyDescent="0.25"/>
    <row r="1639" s="27" customFormat="1" x14ac:dyDescent="0.25"/>
    <row r="1640" s="27" customFormat="1" x14ac:dyDescent="0.25"/>
    <row r="1641" s="27" customFormat="1" x14ac:dyDescent="0.25"/>
    <row r="1642" s="27" customFormat="1" x14ac:dyDescent="0.25"/>
    <row r="1643" s="27" customFormat="1" x14ac:dyDescent="0.25"/>
    <row r="1644" s="27" customFormat="1" x14ac:dyDescent="0.25"/>
    <row r="1645" s="27" customFormat="1" x14ac:dyDescent="0.25"/>
    <row r="1646" s="27" customFormat="1" x14ac:dyDescent="0.25"/>
    <row r="1647" s="27" customFormat="1" x14ac:dyDescent="0.25"/>
    <row r="1648" s="27" customFormat="1" x14ac:dyDescent="0.25"/>
    <row r="1649" s="27" customFormat="1" x14ac:dyDescent="0.25"/>
    <row r="1650" s="27" customFormat="1" x14ac:dyDescent="0.25"/>
    <row r="1651" s="27" customFormat="1" x14ac:dyDescent="0.25"/>
    <row r="1652" s="27" customFormat="1" x14ac:dyDescent="0.25"/>
    <row r="1653" s="27" customFormat="1" x14ac:dyDescent="0.25"/>
    <row r="1654" s="27" customFormat="1" x14ac:dyDescent="0.25"/>
    <row r="1655" s="27" customFormat="1" x14ac:dyDescent="0.25"/>
    <row r="1656" s="27" customFormat="1" x14ac:dyDescent="0.25"/>
    <row r="1657" s="27" customFormat="1" x14ac:dyDescent="0.25"/>
    <row r="1658" s="27" customFormat="1" x14ac:dyDescent="0.25"/>
    <row r="1659" s="27" customFormat="1" x14ac:dyDescent="0.25"/>
    <row r="1660" s="27" customFormat="1" x14ac:dyDescent="0.25"/>
    <row r="1661" s="27" customFormat="1" x14ac:dyDescent="0.25"/>
    <row r="1662" s="27" customFormat="1" x14ac:dyDescent="0.25"/>
    <row r="1663" s="27" customFormat="1" x14ac:dyDescent="0.25"/>
    <row r="1664" s="27" customFormat="1" x14ac:dyDescent="0.25"/>
    <row r="1665" s="27" customFormat="1" x14ac:dyDescent="0.25"/>
    <row r="1666" s="27" customFormat="1" x14ac:dyDescent="0.25"/>
    <row r="1667" s="27" customFormat="1" x14ac:dyDescent="0.25"/>
    <row r="1668" s="27" customFormat="1" x14ac:dyDescent="0.25"/>
    <row r="1669" s="27" customFormat="1" x14ac:dyDescent="0.25"/>
    <row r="1670" s="27" customFormat="1" x14ac:dyDescent="0.25"/>
    <row r="1671" s="27" customFormat="1" x14ac:dyDescent="0.25"/>
    <row r="1672" s="27" customFormat="1" x14ac:dyDescent="0.25"/>
    <row r="1673" s="27" customFormat="1" x14ac:dyDescent="0.25"/>
    <row r="1674" s="27" customFormat="1" x14ac:dyDescent="0.25"/>
    <row r="1675" s="27" customFormat="1" x14ac:dyDescent="0.25"/>
    <row r="1676" s="27" customFormat="1" x14ac:dyDescent="0.25"/>
    <row r="1677" s="27" customFormat="1" x14ac:dyDescent="0.25"/>
    <row r="1678" s="27" customFormat="1" x14ac:dyDescent="0.25"/>
    <row r="1679" s="27" customFormat="1" x14ac:dyDescent="0.25"/>
    <row r="1680" s="27" customFormat="1" x14ac:dyDescent="0.25"/>
    <row r="1681" s="27" customFormat="1" x14ac:dyDescent="0.25"/>
    <row r="1682" s="27" customFormat="1" x14ac:dyDescent="0.25"/>
    <row r="1683" s="27" customFormat="1" x14ac:dyDescent="0.25"/>
    <row r="1684" s="27" customFormat="1" x14ac:dyDescent="0.25"/>
    <row r="1685" s="27" customFormat="1" x14ac:dyDescent="0.25"/>
    <row r="1686" s="27" customFormat="1" x14ac:dyDescent="0.25"/>
    <row r="1687" s="27" customFormat="1" x14ac:dyDescent="0.25"/>
    <row r="1688" s="27" customFormat="1" x14ac:dyDescent="0.25"/>
    <row r="1689" s="27" customFormat="1" x14ac:dyDescent="0.25"/>
    <row r="1690" s="27" customFormat="1" x14ac:dyDescent="0.25"/>
    <row r="1691" s="27" customFormat="1" x14ac:dyDescent="0.25"/>
    <row r="1692" s="27" customFormat="1" x14ac:dyDescent="0.25"/>
    <row r="1693" s="27" customFormat="1" x14ac:dyDescent="0.25"/>
    <row r="1694" s="27" customFormat="1" x14ac:dyDescent="0.25"/>
    <row r="1695" s="27" customFormat="1" x14ac:dyDescent="0.25"/>
    <row r="1696" s="27" customFormat="1" x14ac:dyDescent="0.25"/>
    <row r="1697" s="27" customFormat="1" x14ac:dyDescent="0.25"/>
    <row r="1698" s="27" customFormat="1" x14ac:dyDescent="0.25"/>
    <row r="1699" s="27" customFormat="1" x14ac:dyDescent="0.25"/>
    <row r="1700" s="27" customFormat="1" x14ac:dyDescent="0.25"/>
    <row r="1701" s="27" customFormat="1" x14ac:dyDescent="0.25"/>
    <row r="1702" s="27" customFormat="1" x14ac:dyDescent="0.25"/>
    <row r="1703" s="27" customFormat="1" x14ac:dyDescent="0.25"/>
    <row r="1704" s="27" customFormat="1" x14ac:dyDescent="0.25"/>
    <row r="1705" s="27" customFormat="1" x14ac:dyDescent="0.25"/>
    <row r="1706" s="27" customFormat="1" x14ac:dyDescent="0.25"/>
    <row r="1707" s="27" customFormat="1" x14ac:dyDescent="0.25"/>
    <row r="1708" s="27" customFormat="1" x14ac:dyDescent="0.25"/>
    <row r="1709" s="27" customFormat="1" x14ac:dyDescent="0.25"/>
    <row r="1710" s="27" customFormat="1" x14ac:dyDescent="0.25"/>
    <row r="1711" s="27" customFormat="1" x14ac:dyDescent="0.25"/>
    <row r="1712" s="27" customFormat="1" x14ac:dyDescent="0.25"/>
    <row r="1713" s="27" customFormat="1" x14ac:dyDescent="0.25"/>
    <row r="1714" s="27" customFormat="1" x14ac:dyDescent="0.25"/>
    <row r="1715" s="27" customFormat="1" x14ac:dyDescent="0.25"/>
    <row r="1716" s="27" customFormat="1" x14ac:dyDescent="0.25"/>
    <row r="1717" s="27" customFormat="1" x14ac:dyDescent="0.25"/>
    <row r="1718" s="27" customFormat="1" x14ac:dyDescent="0.25"/>
    <row r="1719" s="27" customFormat="1" x14ac:dyDescent="0.25"/>
    <row r="1720" s="27" customFormat="1" x14ac:dyDescent="0.25"/>
    <row r="1721" s="27" customFormat="1" x14ac:dyDescent="0.25"/>
    <row r="1722" s="27" customFormat="1" x14ac:dyDescent="0.25"/>
    <row r="1723" s="27" customFormat="1" x14ac:dyDescent="0.25"/>
    <row r="1724" s="27" customFormat="1" x14ac:dyDescent="0.25"/>
    <row r="1725" s="27" customFormat="1" x14ac:dyDescent="0.25"/>
    <row r="1726" s="27" customFormat="1" x14ac:dyDescent="0.25"/>
    <row r="1727" s="27" customFormat="1" x14ac:dyDescent="0.25"/>
    <row r="1728" s="27" customFormat="1" x14ac:dyDescent="0.25"/>
    <row r="1729" s="27" customFormat="1" x14ac:dyDescent="0.25"/>
    <row r="1730" s="27" customFormat="1" x14ac:dyDescent="0.25"/>
    <row r="1731" s="27" customFormat="1" x14ac:dyDescent="0.25"/>
    <row r="1732" s="27" customFormat="1" x14ac:dyDescent="0.25"/>
    <row r="1733" s="27" customFormat="1" x14ac:dyDescent="0.25"/>
    <row r="1734" s="27" customFormat="1" x14ac:dyDescent="0.25"/>
    <row r="1735" s="27" customFormat="1" x14ac:dyDescent="0.25"/>
    <row r="1736" s="27" customFormat="1" x14ac:dyDescent="0.25"/>
    <row r="1737" s="27" customFormat="1" x14ac:dyDescent="0.25"/>
    <row r="1738" s="27" customFormat="1" x14ac:dyDescent="0.25"/>
    <row r="1739" s="27" customFormat="1" x14ac:dyDescent="0.25"/>
    <row r="1740" s="27" customFormat="1" x14ac:dyDescent="0.25"/>
    <row r="1741" s="27" customFormat="1" x14ac:dyDescent="0.25"/>
    <row r="1742" s="27" customFormat="1" x14ac:dyDescent="0.25"/>
    <row r="1743" s="27" customFormat="1" x14ac:dyDescent="0.25"/>
    <row r="1744" s="27" customFormat="1" x14ac:dyDescent="0.25"/>
    <row r="1745" s="27" customFormat="1" x14ac:dyDescent="0.25"/>
    <row r="1746" s="27" customFormat="1" x14ac:dyDescent="0.25"/>
    <row r="1747" s="27" customFormat="1" x14ac:dyDescent="0.25"/>
    <row r="1748" s="27" customFormat="1" x14ac:dyDescent="0.25"/>
    <row r="1749" s="27" customFormat="1" x14ac:dyDescent="0.25"/>
    <row r="1750" s="27" customFormat="1" x14ac:dyDescent="0.25"/>
    <row r="1751" s="27" customFormat="1" x14ac:dyDescent="0.25"/>
    <row r="1752" s="27" customFormat="1" x14ac:dyDescent="0.25"/>
    <row r="1753" s="27" customFormat="1" x14ac:dyDescent="0.25"/>
    <row r="1754" s="27" customFormat="1" x14ac:dyDescent="0.25"/>
    <row r="1755" s="27" customFormat="1" x14ac:dyDescent="0.25"/>
    <row r="1756" s="27" customFormat="1" x14ac:dyDescent="0.25"/>
    <row r="1757" s="27" customFormat="1" x14ac:dyDescent="0.25"/>
    <row r="1758" s="27" customFormat="1" x14ac:dyDescent="0.25"/>
    <row r="1759" s="27" customFormat="1" x14ac:dyDescent="0.25"/>
    <row r="1760" s="27" customFormat="1" x14ac:dyDescent="0.25"/>
    <row r="1761" s="27" customFormat="1" x14ac:dyDescent="0.25"/>
    <row r="1762" s="27" customFormat="1" x14ac:dyDescent="0.25"/>
    <row r="1763" s="27" customFormat="1" x14ac:dyDescent="0.25"/>
    <row r="1764" s="27" customFormat="1" x14ac:dyDescent="0.25"/>
    <row r="1765" s="27" customFormat="1" x14ac:dyDescent="0.25"/>
    <row r="1766" s="27" customFormat="1" x14ac:dyDescent="0.25"/>
    <row r="1767" s="27" customFormat="1" x14ac:dyDescent="0.25"/>
    <row r="1768" s="27" customFormat="1" x14ac:dyDescent="0.25"/>
    <row r="1769" s="27" customFormat="1" x14ac:dyDescent="0.25"/>
    <row r="1770" s="27" customFormat="1" x14ac:dyDescent="0.25"/>
    <row r="1771" s="27" customFormat="1" x14ac:dyDescent="0.25"/>
    <row r="1772" s="27" customFormat="1" x14ac:dyDescent="0.25"/>
    <row r="1773" s="27" customFormat="1" x14ac:dyDescent="0.25"/>
    <row r="1774" s="27" customFormat="1" x14ac:dyDescent="0.25"/>
    <row r="1775" s="27" customFormat="1" x14ac:dyDescent="0.25"/>
    <row r="1776" s="27" customFormat="1" x14ac:dyDescent="0.25"/>
    <row r="1777" s="27" customFormat="1" x14ac:dyDescent="0.25"/>
    <row r="1778" s="27" customFormat="1" x14ac:dyDescent="0.25"/>
    <row r="1779" s="27" customFormat="1" x14ac:dyDescent="0.25"/>
    <row r="1780" s="27" customFormat="1" x14ac:dyDescent="0.25"/>
    <row r="1781" s="27" customFormat="1" x14ac:dyDescent="0.25"/>
    <row r="1782" s="27" customFormat="1" x14ac:dyDescent="0.25"/>
    <row r="1783" s="27" customFormat="1" x14ac:dyDescent="0.25"/>
    <row r="1784" s="27" customFormat="1" x14ac:dyDescent="0.25"/>
    <row r="1785" s="27" customFormat="1" x14ac:dyDescent="0.25"/>
    <row r="1786" s="27" customFormat="1" x14ac:dyDescent="0.25"/>
    <row r="1787" s="27" customFormat="1" x14ac:dyDescent="0.25"/>
    <row r="1788" s="27" customFormat="1" x14ac:dyDescent="0.25"/>
    <row r="1789" s="27" customFormat="1" x14ac:dyDescent="0.25"/>
    <row r="1790" s="27" customFormat="1" x14ac:dyDescent="0.25"/>
    <row r="1791" s="27" customFormat="1" x14ac:dyDescent="0.25"/>
    <row r="1792" s="27" customFormat="1" x14ac:dyDescent="0.25"/>
    <row r="1793" s="27" customFormat="1" x14ac:dyDescent="0.25"/>
    <row r="1794" s="27" customFormat="1" x14ac:dyDescent="0.25"/>
    <row r="1795" s="27" customFormat="1" x14ac:dyDescent="0.25"/>
    <row r="1796" s="27" customFormat="1" x14ac:dyDescent="0.25"/>
    <row r="1797" s="27" customFormat="1" x14ac:dyDescent="0.25"/>
    <row r="1798" s="27" customFormat="1" x14ac:dyDescent="0.25"/>
    <row r="1799" s="27" customFormat="1" x14ac:dyDescent="0.25"/>
    <row r="1800" s="27" customFormat="1" x14ac:dyDescent="0.25"/>
    <row r="1801" s="27" customFormat="1" x14ac:dyDescent="0.25"/>
    <row r="1802" s="27" customFormat="1" x14ac:dyDescent="0.25"/>
    <row r="1803" s="27" customFormat="1" x14ac:dyDescent="0.25"/>
    <row r="1804" s="27" customFormat="1" x14ac:dyDescent="0.25"/>
    <row r="1805" s="27" customFormat="1" x14ac:dyDescent="0.25"/>
    <row r="1806" s="27" customFormat="1" x14ac:dyDescent="0.25"/>
    <row r="1807" s="27" customFormat="1" x14ac:dyDescent="0.25"/>
    <row r="1808" s="27" customFormat="1" x14ac:dyDescent="0.25"/>
    <row r="1809" s="27" customFormat="1" x14ac:dyDescent="0.25"/>
    <row r="1810" s="27" customFormat="1" x14ac:dyDescent="0.25"/>
    <row r="1811" s="27" customFormat="1" x14ac:dyDescent="0.25"/>
    <row r="1812" s="27" customFormat="1" x14ac:dyDescent="0.25"/>
    <row r="1813" s="27" customFormat="1" x14ac:dyDescent="0.25"/>
    <row r="1814" s="27" customFormat="1" x14ac:dyDescent="0.25"/>
    <row r="1815" s="27" customFormat="1" x14ac:dyDescent="0.25"/>
    <row r="1816" s="27" customFormat="1" x14ac:dyDescent="0.25"/>
    <row r="1817" s="27" customFormat="1" x14ac:dyDescent="0.25"/>
    <row r="1818" s="27" customFormat="1" x14ac:dyDescent="0.25"/>
    <row r="1819" s="27" customFormat="1" x14ac:dyDescent="0.25"/>
    <row r="1820" s="27" customFormat="1" x14ac:dyDescent="0.25"/>
    <row r="1821" s="27" customFormat="1" x14ac:dyDescent="0.25"/>
    <row r="1822" s="27" customFormat="1" x14ac:dyDescent="0.25"/>
    <row r="1823" s="27" customFormat="1" x14ac:dyDescent="0.25"/>
    <row r="1824" s="27" customFormat="1" x14ac:dyDescent="0.25"/>
    <row r="1825" s="27" customFormat="1" x14ac:dyDescent="0.25"/>
    <row r="1826" s="27" customFormat="1" x14ac:dyDescent="0.25"/>
    <row r="1827" s="27" customFormat="1" x14ac:dyDescent="0.25"/>
    <row r="1828" s="27" customFormat="1" x14ac:dyDescent="0.25"/>
    <row r="1829" s="27" customFormat="1" x14ac:dyDescent="0.25"/>
    <row r="1830" s="27" customFormat="1" x14ac:dyDescent="0.25"/>
    <row r="1831" s="27" customFormat="1" x14ac:dyDescent="0.25"/>
    <row r="1832" s="27" customFormat="1" x14ac:dyDescent="0.25"/>
    <row r="1833" s="27" customFormat="1" x14ac:dyDescent="0.25"/>
    <row r="1834" s="27" customFormat="1" x14ac:dyDescent="0.25"/>
    <row r="1835" s="27" customFormat="1" x14ac:dyDescent="0.25"/>
    <row r="1836" s="27" customFormat="1" x14ac:dyDescent="0.25"/>
    <row r="1837" s="27" customFormat="1" x14ac:dyDescent="0.25"/>
    <row r="1838" s="27" customFormat="1" x14ac:dyDescent="0.25"/>
    <row r="1839" s="27" customFormat="1" x14ac:dyDescent="0.25"/>
    <row r="1840" s="27" customFormat="1" x14ac:dyDescent="0.25"/>
    <row r="1841" s="27" customFormat="1" x14ac:dyDescent="0.25"/>
    <row r="1842" s="27" customFormat="1" x14ac:dyDescent="0.25"/>
    <row r="1843" s="27" customFormat="1" x14ac:dyDescent="0.25"/>
    <row r="1844" s="27" customFormat="1" x14ac:dyDescent="0.25"/>
    <row r="1845" s="27" customFormat="1" x14ac:dyDescent="0.25"/>
    <row r="1846" s="27" customFormat="1" x14ac:dyDescent="0.25"/>
    <row r="1847" s="27" customFormat="1" x14ac:dyDescent="0.25"/>
    <row r="1848" s="27" customFormat="1" x14ac:dyDescent="0.25"/>
    <row r="1849" s="27" customFormat="1" x14ac:dyDescent="0.25"/>
    <row r="1850" s="27" customFormat="1" x14ac:dyDescent="0.25"/>
    <row r="1851" s="27" customFormat="1" x14ac:dyDescent="0.25"/>
    <row r="1852" s="27" customFormat="1" x14ac:dyDescent="0.25"/>
    <row r="1853" s="27" customFormat="1" x14ac:dyDescent="0.25"/>
    <row r="1854" s="27" customFormat="1" x14ac:dyDescent="0.25"/>
    <row r="1855" s="27" customFormat="1" x14ac:dyDescent="0.25"/>
    <row r="1856" s="27" customFormat="1" x14ac:dyDescent="0.25"/>
    <row r="1857" s="27" customFormat="1" x14ac:dyDescent="0.25"/>
    <row r="1858" s="27" customFormat="1" x14ac:dyDescent="0.25"/>
    <row r="1859" s="27" customFormat="1" x14ac:dyDescent="0.25"/>
    <row r="1860" s="27" customFormat="1" x14ac:dyDescent="0.25"/>
    <row r="1861" s="27" customFormat="1" x14ac:dyDescent="0.25"/>
    <row r="1862" s="27" customFormat="1" x14ac:dyDescent="0.25"/>
    <row r="1863" s="27" customFormat="1" x14ac:dyDescent="0.25"/>
    <row r="1864" s="27" customFormat="1" x14ac:dyDescent="0.25"/>
    <row r="1865" s="27" customFormat="1" x14ac:dyDescent="0.25"/>
    <row r="1866" s="27" customFormat="1" x14ac:dyDescent="0.25"/>
    <row r="1867" s="27" customFormat="1" x14ac:dyDescent="0.25"/>
    <row r="1868" s="27" customFormat="1" x14ac:dyDescent="0.25"/>
    <row r="1869" s="27" customFormat="1" x14ac:dyDescent="0.25"/>
    <row r="1870" s="27" customFormat="1" x14ac:dyDescent="0.25"/>
    <row r="1871" s="27" customFormat="1" x14ac:dyDescent="0.25"/>
    <row r="1872" s="27" customFormat="1" x14ac:dyDescent="0.25"/>
    <row r="1873" s="27" customFormat="1" x14ac:dyDescent="0.25"/>
    <row r="1874" s="27" customFormat="1" x14ac:dyDescent="0.25"/>
    <row r="1875" s="27" customFormat="1" x14ac:dyDescent="0.25"/>
    <row r="1876" s="27" customFormat="1" x14ac:dyDescent="0.25"/>
    <row r="1877" s="27" customFormat="1" x14ac:dyDescent="0.25"/>
    <row r="1878" s="27" customFormat="1" x14ac:dyDescent="0.25"/>
    <row r="1879" s="27" customFormat="1" x14ac:dyDescent="0.25"/>
    <row r="1880" s="27" customFormat="1" x14ac:dyDescent="0.25"/>
    <row r="1881" s="27" customFormat="1" x14ac:dyDescent="0.25"/>
    <row r="1882" s="27" customFormat="1" x14ac:dyDescent="0.25"/>
    <row r="1883" s="27" customFormat="1" x14ac:dyDescent="0.25"/>
    <row r="1884" s="27" customFormat="1" x14ac:dyDescent="0.25"/>
    <row r="1885" s="27" customFormat="1" x14ac:dyDescent="0.25"/>
    <row r="1886" s="27" customFormat="1" x14ac:dyDescent="0.25"/>
    <row r="1887" s="27" customFormat="1" x14ac:dyDescent="0.25"/>
    <row r="1888" s="27" customFormat="1" x14ac:dyDescent="0.25"/>
    <row r="1889" s="27" customFormat="1" x14ac:dyDescent="0.25"/>
    <row r="1890" s="27" customFormat="1" x14ac:dyDescent="0.25"/>
    <row r="1891" s="27" customFormat="1" x14ac:dyDescent="0.25"/>
    <row r="1892" s="27" customFormat="1" x14ac:dyDescent="0.25"/>
    <row r="1893" s="27" customFormat="1" x14ac:dyDescent="0.25"/>
    <row r="1894" s="27" customFormat="1" x14ac:dyDescent="0.25"/>
    <row r="1895" s="27" customFormat="1" x14ac:dyDescent="0.25"/>
    <row r="1896" s="27" customFormat="1" x14ac:dyDescent="0.25"/>
    <row r="1897" s="27" customFormat="1" x14ac:dyDescent="0.25"/>
    <row r="1898" s="27" customFormat="1" x14ac:dyDescent="0.25"/>
    <row r="1899" s="27" customFormat="1" x14ac:dyDescent="0.25"/>
    <row r="1900" s="27" customFormat="1" x14ac:dyDescent="0.25"/>
    <row r="1901" s="27" customFormat="1" x14ac:dyDescent="0.25"/>
    <row r="1902" s="27" customFormat="1" x14ac:dyDescent="0.25"/>
    <row r="1903" s="27" customFormat="1" x14ac:dyDescent="0.25"/>
    <row r="1904" s="27" customFormat="1" x14ac:dyDescent="0.25"/>
    <row r="1905" s="27" customFormat="1" x14ac:dyDescent="0.25"/>
    <row r="1906" s="27" customFormat="1" x14ac:dyDescent="0.25"/>
    <row r="1907" s="27" customFormat="1" x14ac:dyDescent="0.25"/>
    <row r="1908" s="27" customFormat="1" x14ac:dyDescent="0.25"/>
    <row r="1909" s="27" customFormat="1" x14ac:dyDescent="0.25"/>
    <row r="1910" s="27" customFormat="1" x14ac:dyDescent="0.25"/>
    <row r="1911" s="27" customFormat="1" x14ac:dyDescent="0.25"/>
    <row r="1912" s="27" customFormat="1" x14ac:dyDescent="0.25"/>
    <row r="1913" s="27" customFormat="1" x14ac:dyDescent="0.25"/>
    <row r="1914" s="27" customFormat="1" x14ac:dyDescent="0.25"/>
    <row r="1915" s="27" customFormat="1" x14ac:dyDescent="0.25"/>
    <row r="1916" s="27" customFormat="1" x14ac:dyDescent="0.25"/>
    <row r="1917" s="27" customFormat="1" x14ac:dyDescent="0.25"/>
    <row r="1918" s="27" customFormat="1" x14ac:dyDescent="0.25"/>
    <row r="1919" s="27" customFormat="1" x14ac:dyDescent="0.25"/>
    <row r="1920" s="27" customFormat="1" x14ac:dyDescent="0.25"/>
    <row r="1921" s="27" customFormat="1" x14ac:dyDescent="0.25"/>
    <row r="1922" s="27" customFormat="1" x14ac:dyDescent="0.25"/>
    <row r="1923" s="27" customFormat="1" x14ac:dyDescent="0.25"/>
    <row r="1924" s="27" customFormat="1" x14ac:dyDescent="0.25"/>
    <row r="1925" s="27" customFormat="1" x14ac:dyDescent="0.25"/>
    <row r="1926" s="27" customFormat="1" x14ac:dyDescent="0.25"/>
    <row r="1927" s="27" customFormat="1" x14ac:dyDescent="0.25"/>
    <row r="1928" s="27" customFormat="1" x14ac:dyDescent="0.25"/>
    <row r="1929" s="27" customFormat="1" x14ac:dyDescent="0.25"/>
    <row r="1930" s="27" customFormat="1" x14ac:dyDescent="0.25"/>
    <row r="1931" s="27" customFormat="1" x14ac:dyDescent="0.25"/>
    <row r="1932" s="27" customFormat="1" x14ac:dyDescent="0.25"/>
    <row r="1933" s="27" customFormat="1" x14ac:dyDescent="0.25"/>
    <row r="1934" s="27" customFormat="1" x14ac:dyDescent="0.25"/>
    <row r="1935" s="27" customFormat="1" x14ac:dyDescent="0.25"/>
    <row r="1936" s="27" customFormat="1" x14ac:dyDescent="0.25"/>
    <row r="1937" s="27" customFormat="1" x14ac:dyDescent="0.25"/>
    <row r="1938" s="27" customFormat="1" x14ac:dyDescent="0.25"/>
    <row r="1939" s="27" customFormat="1" x14ac:dyDescent="0.25"/>
    <row r="1940" s="27" customFormat="1" x14ac:dyDescent="0.25"/>
    <row r="1941" s="27" customFormat="1" x14ac:dyDescent="0.25"/>
    <row r="1942" s="27" customFormat="1" x14ac:dyDescent="0.25"/>
    <row r="1943" s="27" customFormat="1" x14ac:dyDescent="0.25"/>
    <row r="1944" s="27" customFormat="1" x14ac:dyDescent="0.25"/>
    <row r="1945" s="27" customFormat="1" x14ac:dyDescent="0.25"/>
    <row r="1946" s="27" customFormat="1" x14ac:dyDescent="0.25"/>
    <row r="1947" s="27" customFormat="1" x14ac:dyDescent="0.25"/>
    <row r="1948" s="27" customFormat="1" x14ac:dyDescent="0.25"/>
    <row r="1949" s="27" customFormat="1" x14ac:dyDescent="0.25"/>
    <row r="1950" s="27" customFormat="1" x14ac:dyDescent="0.25"/>
    <row r="1951" s="27" customFormat="1" x14ac:dyDescent="0.25"/>
    <row r="1952" s="27" customFormat="1" x14ac:dyDescent="0.25"/>
    <row r="1953" s="27" customFormat="1" x14ac:dyDescent="0.25"/>
    <row r="1954" s="27" customFormat="1" x14ac:dyDescent="0.25"/>
    <row r="1955" s="27" customFormat="1" x14ac:dyDescent="0.25"/>
    <row r="1956" s="27" customFormat="1" x14ac:dyDescent="0.25"/>
    <row r="1957" s="27" customFormat="1" x14ac:dyDescent="0.25"/>
    <row r="1958" s="27" customFormat="1" x14ac:dyDescent="0.25"/>
    <row r="1959" s="27" customFormat="1" x14ac:dyDescent="0.25"/>
    <row r="1960" s="27" customFormat="1" x14ac:dyDescent="0.25"/>
    <row r="1961" s="27" customFormat="1" x14ac:dyDescent="0.25"/>
    <row r="1962" s="27" customFormat="1" x14ac:dyDescent="0.25"/>
    <row r="1963" s="27" customFormat="1" x14ac:dyDescent="0.25"/>
    <row r="1964" s="27" customFormat="1" x14ac:dyDescent="0.25"/>
    <row r="1965" s="27" customFormat="1" x14ac:dyDescent="0.25"/>
    <row r="1966" s="27" customFormat="1" x14ac:dyDescent="0.25"/>
    <row r="1967" s="27" customFormat="1" x14ac:dyDescent="0.25"/>
    <row r="1968" s="27" customFormat="1" x14ac:dyDescent="0.25"/>
    <row r="1969" s="27" customFormat="1" x14ac:dyDescent="0.25"/>
    <row r="1970" s="27" customFormat="1" x14ac:dyDescent="0.25"/>
    <row r="1971" s="27" customFormat="1" x14ac:dyDescent="0.25"/>
    <row r="1972" s="27" customFormat="1" x14ac:dyDescent="0.25"/>
    <row r="1973" s="27" customFormat="1" x14ac:dyDescent="0.25"/>
    <row r="1974" s="27" customFormat="1" x14ac:dyDescent="0.25"/>
    <row r="1975" s="27" customFormat="1" x14ac:dyDescent="0.25"/>
    <row r="1976" s="27" customFormat="1" x14ac:dyDescent="0.25"/>
    <row r="1977" s="27" customFormat="1" x14ac:dyDescent="0.25"/>
    <row r="1978" s="27" customFormat="1" x14ac:dyDescent="0.25"/>
    <row r="1979" s="27" customFormat="1" x14ac:dyDescent="0.25"/>
    <row r="1980" s="27" customFormat="1" x14ac:dyDescent="0.25"/>
    <row r="1981" s="27" customFormat="1" x14ac:dyDescent="0.25"/>
    <row r="1982" s="27" customFormat="1" x14ac:dyDescent="0.25"/>
    <row r="1983" s="27" customFormat="1" x14ac:dyDescent="0.25"/>
    <row r="1984" s="27" customFormat="1" x14ac:dyDescent="0.25"/>
    <row r="1985" s="27" customFormat="1" x14ac:dyDescent="0.25"/>
    <row r="1986" s="27" customFormat="1" x14ac:dyDescent="0.25"/>
    <row r="1987" s="27" customFormat="1" x14ac:dyDescent="0.25"/>
    <row r="1988" s="27" customFormat="1" x14ac:dyDescent="0.25"/>
    <row r="1989" s="27" customFormat="1" x14ac:dyDescent="0.25"/>
    <row r="1990" s="27" customFormat="1" x14ac:dyDescent="0.25"/>
    <row r="1991" s="27" customFormat="1" x14ac:dyDescent="0.25"/>
    <row r="1992" s="27" customFormat="1" x14ac:dyDescent="0.25"/>
    <row r="1993" s="27" customFormat="1" x14ac:dyDescent="0.25"/>
    <row r="1994" s="27" customFormat="1" x14ac:dyDescent="0.25"/>
    <row r="1995" s="27" customFormat="1" x14ac:dyDescent="0.25"/>
    <row r="1996" s="27" customFormat="1" x14ac:dyDescent="0.25"/>
    <row r="1997" s="27" customFormat="1" x14ac:dyDescent="0.25"/>
    <row r="1998" s="27" customFormat="1" x14ac:dyDescent="0.25"/>
    <row r="1999" s="27" customFormat="1" x14ac:dyDescent="0.25"/>
    <row r="2000" s="27" customFormat="1" x14ac:dyDescent="0.25"/>
    <row r="2001" s="27" customFormat="1" x14ac:dyDescent="0.25"/>
    <row r="2002" s="27" customFormat="1" x14ac:dyDescent="0.25"/>
    <row r="2003" s="27" customFormat="1" x14ac:dyDescent="0.25"/>
    <row r="2004" s="27" customFormat="1" x14ac:dyDescent="0.25"/>
    <row r="2005" s="27" customFormat="1" x14ac:dyDescent="0.25"/>
    <row r="2006" s="27" customFormat="1" x14ac:dyDescent="0.25"/>
    <row r="2007" s="27" customFormat="1" x14ac:dyDescent="0.25"/>
    <row r="2008" s="27" customFormat="1" x14ac:dyDescent="0.25"/>
    <row r="2009" s="27" customFormat="1" x14ac:dyDescent="0.25"/>
    <row r="2010" s="27" customFormat="1" x14ac:dyDescent="0.25"/>
    <row r="2011" s="27" customFormat="1" x14ac:dyDescent="0.25"/>
    <row r="2012" s="27" customFormat="1" x14ac:dyDescent="0.25"/>
    <row r="2013" s="27" customFormat="1" x14ac:dyDescent="0.25"/>
    <row r="2014" s="27" customFormat="1" x14ac:dyDescent="0.25"/>
    <row r="2015" s="27" customFormat="1" x14ac:dyDescent="0.25"/>
    <row r="2016" s="27" customFormat="1" x14ac:dyDescent="0.25"/>
    <row r="2017" s="27" customFormat="1" x14ac:dyDescent="0.25"/>
    <row r="2018" s="27" customFormat="1" x14ac:dyDescent="0.25"/>
    <row r="2019" s="27" customFormat="1" x14ac:dyDescent="0.25"/>
    <row r="2020" s="27" customFormat="1" x14ac:dyDescent="0.25"/>
    <row r="2021" s="27" customFormat="1" x14ac:dyDescent="0.25"/>
    <row r="2022" s="27" customFormat="1" x14ac:dyDescent="0.25"/>
    <row r="2023" s="27" customFormat="1" x14ac:dyDescent="0.25"/>
    <row r="2024" s="27" customFormat="1" x14ac:dyDescent="0.25"/>
    <row r="2025" s="27" customFormat="1" x14ac:dyDescent="0.25"/>
    <row r="2026" s="27" customFormat="1" x14ac:dyDescent="0.25"/>
    <row r="2027" s="27" customFormat="1" x14ac:dyDescent="0.25"/>
    <row r="2028" s="27" customFormat="1" x14ac:dyDescent="0.25"/>
    <row r="2029" s="27" customFormat="1" x14ac:dyDescent="0.25"/>
    <row r="2030" s="27" customFormat="1" x14ac:dyDescent="0.25"/>
    <row r="2031" s="27" customFormat="1" x14ac:dyDescent="0.25"/>
    <row r="2032" s="27" customFormat="1" x14ac:dyDescent="0.25"/>
    <row r="2033" s="27" customFormat="1" x14ac:dyDescent="0.25"/>
    <row r="2034" s="27" customFormat="1" x14ac:dyDescent="0.25"/>
    <row r="2035" s="27" customFormat="1" x14ac:dyDescent="0.25"/>
    <row r="2036" s="27" customFormat="1" x14ac:dyDescent="0.25"/>
    <row r="2037" s="27" customFormat="1" x14ac:dyDescent="0.25"/>
    <row r="2038" s="27" customFormat="1" x14ac:dyDescent="0.25"/>
    <row r="2039" s="27" customFormat="1" x14ac:dyDescent="0.25"/>
    <row r="2040" s="27" customFormat="1" x14ac:dyDescent="0.25"/>
    <row r="2041" s="27" customFormat="1" x14ac:dyDescent="0.25"/>
    <row r="2042" s="27" customFormat="1" x14ac:dyDescent="0.25"/>
    <row r="2043" s="27" customFormat="1" x14ac:dyDescent="0.25"/>
    <row r="2044" s="27" customFormat="1" x14ac:dyDescent="0.25"/>
    <row r="2045" s="27" customFormat="1" x14ac:dyDescent="0.25"/>
    <row r="2046" s="27" customFormat="1" x14ac:dyDescent="0.25"/>
    <row r="2047" s="27" customFormat="1" x14ac:dyDescent="0.25"/>
    <row r="2048" s="27" customFormat="1" x14ac:dyDescent="0.25"/>
    <row r="2049" s="27" customFormat="1" x14ac:dyDescent="0.25"/>
    <row r="2050" s="27" customFormat="1" x14ac:dyDescent="0.25"/>
    <row r="2051" s="27" customFormat="1" x14ac:dyDescent="0.25"/>
    <row r="2052" s="27" customFormat="1" x14ac:dyDescent="0.25"/>
    <row r="2053" s="27" customFormat="1" x14ac:dyDescent="0.25"/>
    <row r="2054" s="27" customFormat="1" x14ac:dyDescent="0.25"/>
    <row r="2055" s="27" customFormat="1" x14ac:dyDescent="0.25"/>
    <row r="2056" s="27" customFormat="1" x14ac:dyDescent="0.25"/>
    <row r="2057" s="27" customFormat="1" x14ac:dyDescent="0.25"/>
    <row r="2058" s="27" customFormat="1" x14ac:dyDescent="0.25"/>
    <row r="2059" s="27" customFormat="1" x14ac:dyDescent="0.25"/>
    <row r="2060" s="27" customFormat="1" x14ac:dyDescent="0.25"/>
    <row r="2061" s="27" customFormat="1" x14ac:dyDescent="0.25"/>
    <row r="2062" s="27" customFormat="1" x14ac:dyDescent="0.25"/>
    <row r="2063" s="27" customFormat="1" x14ac:dyDescent="0.25"/>
    <row r="2064" s="27" customFormat="1" x14ac:dyDescent="0.25"/>
    <row r="2065" s="27" customFormat="1" x14ac:dyDescent="0.25"/>
    <row r="2066" s="27" customFormat="1" x14ac:dyDescent="0.25"/>
    <row r="2067" s="27" customFormat="1" x14ac:dyDescent="0.25"/>
    <row r="2068" s="27" customFormat="1" x14ac:dyDescent="0.25"/>
    <row r="2069" s="27" customFormat="1" x14ac:dyDescent="0.25"/>
    <row r="2070" s="27" customFormat="1" x14ac:dyDescent="0.25"/>
    <row r="2071" s="27" customFormat="1" x14ac:dyDescent="0.25"/>
    <row r="2072" s="27" customFormat="1" x14ac:dyDescent="0.25"/>
    <row r="2073" s="27" customFormat="1" x14ac:dyDescent="0.25"/>
    <row r="2074" s="27" customFormat="1" x14ac:dyDescent="0.25"/>
    <row r="2075" s="27" customFormat="1" x14ac:dyDescent="0.25"/>
    <row r="2076" s="27" customFormat="1" x14ac:dyDescent="0.25"/>
    <row r="2077" s="27" customFormat="1" x14ac:dyDescent="0.25"/>
    <row r="2078" s="27" customFormat="1" x14ac:dyDescent="0.25"/>
    <row r="2079" s="27" customFormat="1" x14ac:dyDescent="0.25"/>
    <row r="2080" s="27" customFormat="1" x14ac:dyDescent="0.25"/>
    <row r="2081" s="27" customFormat="1" x14ac:dyDescent="0.25"/>
    <row r="2082" s="27" customFormat="1" x14ac:dyDescent="0.25"/>
    <row r="2083" s="27" customFormat="1" x14ac:dyDescent="0.25"/>
    <row r="2084" s="27" customFormat="1" x14ac:dyDescent="0.25"/>
    <row r="2085" s="27" customFormat="1" x14ac:dyDescent="0.25"/>
    <row r="2086" s="27" customFormat="1" x14ac:dyDescent="0.25"/>
    <row r="2087" s="27" customFormat="1" x14ac:dyDescent="0.25"/>
    <row r="2088" s="27" customFormat="1" x14ac:dyDescent="0.25"/>
    <row r="2089" s="27" customFormat="1" x14ac:dyDescent="0.25"/>
    <row r="2090" s="27" customFormat="1" x14ac:dyDescent="0.25"/>
    <row r="2091" s="27" customFormat="1" x14ac:dyDescent="0.25"/>
    <row r="2092" s="27" customFormat="1" x14ac:dyDescent="0.25"/>
    <row r="2093" s="27" customFormat="1" x14ac:dyDescent="0.25"/>
    <row r="2094" s="27" customFormat="1" x14ac:dyDescent="0.25"/>
    <row r="2095" s="27" customFormat="1" x14ac:dyDescent="0.25"/>
    <row r="2096" s="27" customFormat="1" x14ac:dyDescent="0.25"/>
    <row r="2097" s="27" customFormat="1" x14ac:dyDescent="0.25"/>
    <row r="2098" s="27" customFormat="1" x14ac:dyDescent="0.25"/>
    <row r="2099" s="27" customFormat="1" x14ac:dyDescent="0.25"/>
    <row r="2100" s="27" customFormat="1" x14ac:dyDescent="0.25"/>
    <row r="2101" s="27" customFormat="1" x14ac:dyDescent="0.25"/>
    <row r="2102" s="27" customFormat="1" x14ac:dyDescent="0.25"/>
    <row r="2103" s="27" customFormat="1" x14ac:dyDescent="0.25"/>
    <row r="2104" s="27" customFormat="1" x14ac:dyDescent="0.25"/>
    <row r="2105" s="27" customFormat="1" x14ac:dyDescent="0.25"/>
    <row r="2106" s="27" customFormat="1" x14ac:dyDescent="0.25"/>
    <row r="2107" s="27" customFormat="1" x14ac:dyDescent="0.25"/>
    <row r="2108" s="27" customFormat="1" x14ac:dyDescent="0.25"/>
    <row r="2109" s="27" customFormat="1" x14ac:dyDescent="0.25"/>
    <row r="2110" s="27" customFormat="1" x14ac:dyDescent="0.25"/>
    <row r="2111" s="27" customFormat="1" x14ac:dyDescent="0.25"/>
    <row r="2112" s="27" customFormat="1" x14ac:dyDescent="0.25"/>
    <row r="2113" s="27" customFormat="1" x14ac:dyDescent="0.25"/>
    <row r="2114" s="27" customFormat="1" x14ac:dyDescent="0.25"/>
    <row r="2115" s="27" customFormat="1" x14ac:dyDescent="0.25"/>
    <row r="2116" s="27" customFormat="1" x14ac:dyDescent="0.25"/>
    <row r="2117" s="27" customFormat="1" x14ac:dyDescent="0.25"/>
    <row r="2118" s="27" customFormat="1" x14ac:dyDescent="0.25"/>
    <row r="2119" s="27" customFormat="1" x14ac:dyDescent="0.25"/>
    <row r="2120" s="27" customFormat="1" x14ac:dyDescent="0.25"/>
    <row r="2121" s="27" customFormat="1" x14ac:dyDescent="0.25"/>
    <row r="2122" s="27" customFormat="1" x14ac:dyDescent="0.25"/>
    <row r="2123" s="27" customFormat="1" x14ac:dyDescent="0.25"/>
    <row r="2124" s="27" customFormat="1" x14ac:dyDescent="0.25"/>
    <row r="2125" s="27" customFormat="1" x14ac:dyDescent="0.25"/>
    <row r="2126" s="27" customFormat="1" x14ac:dyDescent="0.25"/>
    <row r="2127" s="27" customFormat="1" x14ac:dyDescent="0.25"/>
    <row r="2128" s="27" customFormat="1" x14ac:dyDescent="0.25"/>
    <row r="2129" s="27" customFormat="1" x14ac:dyDescent="0.25"/>
    <row r="2130" s="27" customFormat="1" x14ac:dyDescent="0.25"/>
    <row r="2131" s="27" customFormat="1" x14ac:dyDescent="0.25"/>
    <row r="2132" s="27" customFormat="1" x14ac:dyDescent="0.25"/>
    <row r="2133" s="27" customFormat="1" x14ac:dyDescent="0.25"/>
    <row r="2134" s="27" customFormat="1" x14ac:dyDescent="0.25"/>
    <row r="2135" s="27" customFormat="1" x14ac:dyDescent="0.25"/>
    <row r="2136" s="27" customFormat="1" x14ac:dyDescent="0.25"/>
    <row r="2137" s="27" customFormat="1" x14ac:dyDescent="0.25"/>
    <row r="2138" s="27" customFormat="1" x14ac:dyDescent="0.25"/>
    <row r="2139" s="27" customFormat="1" x14ac:dyDescent="0.25"/>
    <row r="2140" s="27" customFormat="1" x14ac:dyDescent="0.25"/>
    <row r="2141" s="27" customFormat="1" x14ac:dyDescent="0.25"/>
    <row r="2142" s="27" customFormat="1" x14ac:dyDescent="0.25"/>
    <row r="2143" s="27" customFormat="1" x14ac:dyDescent="0.25"/>
    <row r="2144" s="27" customFormat="1" x14ac:dyDescent="0.25"/>
    <row r="2145" s="27" customFormat="1" x14ac:dyDescent="0.25"/>
    <row r="2146" s="27" customFormat="1" x14ac:dyDescent="0.25"/>
    <row r="2147" s="27" customFormat="1" x14ac:dyDescent="0.25"/>
    <row r="2148" s="27" customFormat="1" x14ac:dyDescent="0.25"/>
    <row r="2149" s="27" customFormat="1" x14ac:dyDescent="0.25"/>
    <row r="2150" s="27" customFormat="1" x14ac:dyDescent="0.25"/>
    <row r="2151" s="27" customFormat="1" x14ac:dyDescent="0.25"/>
    <row r="2152" s="27" customFormat="1" x14ac:dyDescent="0.25"/>
    <row r="2153" s="27" customFormat="1" x14ac:dyDescent="0.25"/>
    <row r="2154" s="27" customFormat="1" x14ac:dyDescent="0.25"/>
    <row r="2155" s="27" customFormat="1" x14ac:dyDescent="0.25"/>
    <row r="2156" s="27" customFormat="1" x14ac:dyDescent="0.25"/>
    <row r="2157" s="27" customFormat="1" x14ac:dyDescent="0.25"/>
    <row r="2158" s="27" customFormat="1" x14ac:dyDescent="0.25"/>
    <row r="2159" s="27" customFormat="1" x14ac:dyDescent="0.25"/>
    <row r="2160" s="27" customFormat="1" x14ac:dyDescent="0.25"/>
    <row r="2161" s="27" customFormat="1" x14ac:dyDescent="0.25"/>
    <row r="2162" s="27" customFormat="1" x14ac:dyDescent="0.25"/>
    <row r="2163" s="27" customFormat="1" x14ac:dyDescent="0.25"/>
    <row r="2164" s="27" customFormat="1" x14ac:dyDescent="0.25"/>
    <row r="2165" s="27" customFormat="1" x14ac:dyDescent="0.25"/>
    <row r="2166" s="27" customFormat="1" x14ac:dyDescent="0.25"/>
    <row r="2167" s="27" customFormat="1" x14ac:dyDescent="0.25"/>
    <row r="2168" s="27" customFormat="1" x14ac:dyDescent="0.25"/>
    <row r="2169" s="27" customFormat="1" x14ac:dyDescent="0.25"/>
    <row r="2170" s="27" customFormat="1" x14ac:dyDescent="0.25"/>
    <row r="2171" s="27" customFormat="1" x14ac:dyDescent="0.25"/>
    <row r="2172" s="27" customFormat="1" x14ac:dyDescent="0.25"/>
    <row r="2173" s="27" customFormat="1" x14ac:dyDescent="0.25"/>
    <row r="2174" s="27" customFormat="1" x14ac:dyDescent="0.25"/>
    <row r="2175" s="27" customFormat="1" x14ac:dyDescent="0.25"/>
    <row r="2176" s="27" customFormat="1" x14ac:dyDescent="0.25"/>
    <row r="2177" s="27" customFormat="1" x14ac:dyDescent="0.25"/>
    <row r="2178" s="27" customFormat="1" x14ac:dyDescent="0.25"/>
    <row r="2179" s="27" customFormat="1" x14ac:dyDescent="0.25"/>
    <row r="2180" s="27" customFormat="1" x14ac:dyDescent="0.25"/>
    <row r="2181" s="27" customFormat="1" x14ac:dyDescent="0.25"/>
    <row r="2182" s="27" customFormat="1" x14ac:dyDescent="0.25"/>
    <row r="2183" s="27" customFormat="1" x14ac:dyDescent="0.25"/>
    <row r="2184" s="27" customFormat="1" x14ac:dyDescent="0.25"/>
    <row r="2185" s="27" customFormat="1" x14ac:dyDescent="0.25"/>
    <row r="2186" s="27" customFormat="1" x14ac:dyDescent="0.25"/>
    <row r="2187" s="27" customFormat="1" x14ac:dyDescent="0.25"/>
    <row r="2188" s="27" customFormat="1" x14ac:dyDescent="0.25"/>
    <row r="2189" s="27" customFormat="1" x14ac:dyDescent="0.25"/>
    <row r="2190" s="27" customFormat="1" x14ac:dyDescent="0.25"/>
    <row r="2191" s="27" customFormat="1" x14ac:dyDescent="0.25"/>
    <row r="2192" s="27" customFormat="1" x14ac:dyDescent="0.25"/>
    <row r="2193" s="27" customFormat="1" x14ac:dyDescent="0.25"/>
    <row r="2194" s="27" customFormat="1" x14ac:dyDescent="0.25"/>
    <row r="2195" s="27" customFormat="1" x14ac:dyDescent="0.25"/>
    <row r="2196" s="27" customFormat="1" x14ac:dyDescent="0.25"/>
    <row r="2197" s="27" customFormat="1" x14ac:dyDescent="0.25"/>
    <row r="2198" s="27" customFormat="1" x14ac:dyDescent="0.25"/>
    <row r="2199" s="27" customFormat="1" x14ac:dyDescent="0.25"/>
    <row r="2200" s="27" customFormat="1" x14ac:dyDescent="0.25"/>
    <row r="2201" s="27" customFormat="1" x14ac:dyDescent="0.25"/>
    <row r="2202" s="27" customFormat="1" x14ac:dyDescent="0.25"/>
    <row r="2203" s="27" customFormat="1" x14ac:dyDescent="0.25"/>
    <row r="2204" s="27" customFormat="1" x14ac:dyDescent="0.25"/>
    <row r="2205" s="27" customFormat="1" x14ac:dyDescent="0.25"/>
    <row r="2206" s="27" customFormat="1" x14ac:dyDescent="0.25"/>
    <row r="2207" s="27" customFormat="1" x14ac:dyDescent="0.25"/>
    <row r="2208" s="27" customFormat="1" x14ac:dyDescent="0.25"/>
    <row r="2209" s="27" customFormat="1" x14ac:dyDescent="0.25"/>
    <row r="2210" s="27" customFormat="1" x14ac:dyDescent="0.25"/>
    <row r="2211" s="27" customFormat="1" x14ac:dyDescent="0.25"/>
    <row r="2212" s="27" customFormat="1" x14ac:dyDescent="0.25"/>
    <row r="2213" s="27" customFormat="1" x14ac:dyDescent="0.25"/>
    <row r="2214" s="27" customFormat="1" x14ac:dyDescent="0.25"/>
    <row r="2215" s="27" customFormat="1" x14ac:dyDescent="0.25"/>
    <row r="2216" s="27" customFormat="1" x14ac:dyDescent="0.25"/>
    <row r="2217" s="27" customFormat="1" x14ac:dyDescent="0.25"/>
    <row r="2218" s="27" customFormat="1" x14ac:dyDescent="0.25"/>
    <row r="2219" s="27" customFormat="1" x14ac:dyDescent="0.25"/>
    <row r="2220" s="27" customFormat="1" x14ac:dyDescent="0.25"/>
    <row r="2221" s="27" customFormat="1" x14ac:dyDescent="0.25"/>
    <row r="2222" s="27" customFormat="1" x14ac:dyDescent="0.25"/>
    <row r="2223" s="27" customFormat="1" x14ac:dyDescent="0.25"/>
    <row r="2224" s="27" customFormat="1" x14ac:dyDescent="0.25"/>
    <row r="2225" s="27" customFormat="1" x14ac:dyDescent="0.25"/>
    <row r="2226" s="27" customFormat="1" x14ac:dyDescent="0.25"/>
    <row r="2227" s="27" customFormat="1" x14ac:dyDescent="0.25"/>
    <row r="2228" s="27" customFormat="1" x14ac:dyDescent="0.25"/>
    <row r="2229" s="27" customFormat="1" x14ac:dyDescent="0.25"/>
    <row r="2230" s="27" customFormat="1" x14ac:dyDescent="0.25"/>
    <row r="2231" s="27" customFormat="1" x14ac:dyDescent="0.25"/>
    <row r="2232" s="27" customFormat="1" x14ac:dyDescent="0.25"/>
    <row r="2233" s="27" customFormat="1" x14ac:dyDescent="0.25"/>
    <row r="2234" s="27" customFormat="1" x14ac:dyDescent="0.25"/>
    <row r="2235" s="27" customFormat="1" x14ac:dyDescent="0.25"/>
    <row r="2236" s="27" customFormat="1" x14ac:dyDescent="0.25"/>
    <row r="2237" s="27" customFormat="1" x14ac:dyDescent="0.25"/>
    <row r="2238" s="27" customFormat="1" x14ac:dyDescent="0.25"/>
    <row r="2239" s="27" customFormat="1" x14ac:dyDescent="0.25"/>
    <row r="2240" s="27" customFormat="1" x14ac:dyDescent="0.25"/>
    <row r="2241" s="27" customFormat="1" x14ac:dyDescent="0.25"/>
    <row r="2242" s="27" customFormat="1" x14ac:dyDescent="0.25"/>
    <row r="2243" s="27" customFormat="1" x14ac:dyDescent="0.25"/>
    <row r="2244" s="27" customFormat="1" x14ac:dyDescent="0.25"/>
    <row r="2245" s="27" customFormat="1" x14ac:dyDescent="0.25"/>
    <row r="2246" s="27" customFormat="1" x14ac:dyDescent="0.25"/>
    <row r="2247" s="27" customFormat="1" x14ac:dyDescent="0.25"/>
    <row r="2248" s="27" customFormat="1" x14ac:dyDescent="0.25"/>
    <row r="2249" s="27" customFormat="1" x14ac:dyDescent="0.25"/>
    <row r="2250" s="27" customFormat="1" x14ac:dyDescent="0.25"/>
    <row r="2251" s="27" customFormat="1" x14ac:dyDescent="0.25"/>
    <row r="2252" s="27" customFormat="1" x14ac:dyDescent="0.25"/>
    <row r="2253" s="27" customFormat="1" x14ac:dyDescent="0.25"/>
    <row r="2254" s="27" customFormat="1" x14ac:dyDescent="0.25"/>
    <row r="2255" s="27" customFormat="1" x14ac:dyDescent="0.25"/>
    <row r="2256" s="27" customFormat="1" x14ac:dyDescent="0.25"/>
    <row r="2257" s="27" customFormat="1" x14ac:dyDescent="0.25"/>
    <row r="2258" s="27" customFormat="1" x14ac:dyDescent="0.25"/>
    <row r="2259" s="27" customFormat="1" x14ac:dyDescent="0.25"/>
    <row r="2260" s="27" customFormat="1" x14ac:dyDescent="0.25"/>
    <row r="2261" s="27" customFormat="1" x14ac:dyDescent="0.25"/>
    <row r="2262" s="27" customFormat="1" x14ac:dyDescent="0.25"/>
    <row r="2263" s="27" customFormat="1" x14ac:dyDescent="0.25"/>
    <row r="2264" s="27" customFormat="1" x14ac:dyDescent="0.25"/>
    <row r="2265" s="27" customFormat="1" x14ac:dyDescent="0.25"/>
    <row r="2266" s="27" customFormat="1" x14ac:dyDescent="0.25"/>
    <row r="2267" s="27" customFormat="1" x14ac:dyDescent="0.25"/>
    <row r="2268" s="27" customFormat="1" x14ac:dyDescent="0.25"/>
    <row r="2269" s="27" customFormat="1" x14ac:dyDescent="0.25"/>
    <row r="2270" s="27" customFormat="1" x14ac:dyDescent="0.25"/>
    <row r="2271" s="27" customFormat="1" x14ac:dyDescent="0.25"/>
    <row r="2272" s="27" customFormat="1" x14ac:dyDescent="0.25"/>
    <row r="2273" s="27" customFormat="1" x14ac:dyDescent="0.25"/>
    <row r="2274" s="27" customFormat="1" x14ac:dyDescent="0.25"/>
    <row r="2275" s="27" customFormat="1" x14ac:dyDescent="0.25"/>
    <row r="2276" s="27" customFormat="1" x14ac:dyDescent="0.25"/>
    <row r="2277" s="27" customFormat="1" x14ac:dyDescent="0.25"/>
    <row r="2278" s="27" customFormat="1" x14ac:dyDescent="0.25"/>
    <row r="2279" s="27" customFormat="1" x14ac:dyDescent="0.25"/>
    <row r="2280" s="27" customFormat="1" x14ac:dyDescent="0.25"/>
    <row r="2281" s="27" customFormat="1" x14ac:dyDescent="0.25"/>
    <row r="2282" s="27" customFormat="1" x14ac:dyDescent="0.25"/>
    <row r="2283" s="27" customFormat="1" x14ac:dyDescent="0.25"/>
    <row r="2284" s="27" customFormat="1" x14ac:dyDescent="0.25"/>
    <row r="2285" s="27" customFormat="1" x14ac:dyDescent="0.25"/>
    <row r="2286" s="27" customFormat="1" x14ac:dyDescent="0.25"/>
    <row r="2287" s="27" customFormat="1" x14ac:dyDescent="0.25"/>
    <row r="2288" s="27" customFormat="1" x14ac:dyDescent="0.25"/>
    <row r="2289" s="27" customFormat="1" x14ac:dyDescent="0.25"/>
    <row r="2290" s="27" customFormat="1" x14ac:dyDescent="0.25"/>
    <row r="2291" s="27" customFormat="1" x14ac:dyDescent="0.25"/>
    <row r="2292" s="27" customFormat="1" x14ac:dyDescent="0.25"/>
    <row r="2293" s="27" customFormat="1" x14ac:dyDescent="0.25"/>
    <row r="2294" s="27" customFormat="1" x14ac:dyDescent="0.25"/>
    <row r="2295" s="27" customFormat="1" x14ac:dyDescent="0.25"/>
    <row r="2296" s="27" customFormat="1" x14ac:dyDescent="0.25"/>
    <row r="2297" s="27" customFormat="1" x14ac:dyDescent="0.25"/>
    <row r="2298" s="27" customFormat="1" x14ac:dyDescent="0.25"/>
    <row r="2299" s="27" customFormat="1" x14ac:dyDescent="0.25"/>
    <row r="2300" s="27" customFormat="1" x14ac:dyDescent="0.25"/>
    <row r="2301" s="27" customFormat="1" x14ac:dyDescent="0.25"/>
    <row r="2302" s="27" customFormat="1" x14ac:dyDescent="0.25"/>
    <row r="2303" s="27" customFormat="1" x14ac:dyDescent="0.25"/>
    <row r="2304" s="27" customFormat="1" x14ac:dyDescent="0.25"/>
    <row r="2305" s="27" customFormat="1" x14ac:dyDescent="0.25"/>
    <row r="2306" s="27" customFormat="1" x14ac:dyDescent="0.25"/>
    <row r="2307" s="27" customFormat="1" x14ac:dyDescent="0.25"/>
    <row r="2308" s="27" customFormat="1" x14ac:dyDescent="0.25"/>
    <row r="2309" s="27" customFormat="1" x14ac:dyDescent="0.25"/>
    <row r="2310" s="27" customFormat="1" x14ac:dyDescent="0.25"/>
    <row r="2311" s="27" customFormat="1" x14ac:dyDescent="0.25"/>
    <row r="2312" s="27" customFormat="1" x14ac:dyDescent="0.25"/>
    <row r="2313" s="27" customFormat="1" x14ac:dyDescent="0.25"/>
    <row r="2314" s="27" customFormat="1" x14ac:dyDescent="0.25"/>
    <row r="2315" s="27" customFormat="1" x14ac:dyDescent="0.25"/>
    <row r="2316" s="27" customFormat="1" x14ac:dyDescent="0.25"/>
    <row r="2317" s="27" customFormat="1" x14ac:dyDescent="0.25"/>
    <row r="2318" s="27" customFormat="1" x14ac:dyDescent="0.25"/>
    <row r="2319" s="27" customFormat="1" x14ac:dyDescent="0.25"/>
    <row r="2320" s="27" customFormat="1" x14ac:dyDescent="0.25"/>
    <row r="2321" s="27" customFormat="1" x14ac:dyDescent="0.25"/>
    <row r="2322" s="27" customFormat="1" x14ac:dyDescent="0.25"/>
    <row r="2323" s="27" customFormat="1" x14ac:dyDescent="0.25"/>
    <row r="2324" s="27" customFormat="1" x14ac:dyDescent="0.25"/>
    <row r="2325" s="27" customFormat="1" x14ac:dyDescent="0.25"/>
    <row r="2326" s="27" customFormat="1" x14ac:dyDescent="0.25"/>
    <row r="2327" s="27" customFormat="1" x14ac:dyDescent="0.25"/>
    <row r="2328" s="27" customFormat="1" x14ac:dyDescent="0.25"/>
    <row r="2329" s="27" customFormat="1" x14ac:dyDescent="0.25"/>
    <row r="2330" s="27" customFormat="1" x14ac:dyDescent="0.25"/>
    <row r="2331" s="27" customFormat="1" x14ac:dyDescent="0.25"/>
    <row r="2332" s="27" customFormat="1" x14ac:dyDescent="0.25"/>
    <row r="2333" s="27" customFormat="1" x14ac:dyDescent="0.25"/>
    <row r="2334" s="27" customFormat="1" x14ac:dyDescent="0.25"/>
    <row r="2335" s="27" customFormat="1" x14ac:dyDescent="0.25"/>
    <row r="2336" s="27" customFormat="1" x14ac:dyDescent="0.25"/>
    <row r="2337" s="27" customFormat="1" x14ac:dyDescent="0.25"/>
    <row r="2338" s="27" customFormat="1" x14ac:dyDescent="0.25"/>
    <row r="2339" s="27" customFormat="1" x14ac:dyDescent="0.25"/>
    <row r="2340" s="27" customFormat="1" x14ac:dyDescent="0.25"/>
    <row r="2341" s="27" customFormat="1" x14ac:dyDescent="0.25"/>
    <row r="2342" s="27" customFormat="1" x14ac:dyDescent="0.25"/>
    <row r="2343" s="27" customFormat="1" x14ac:dyDescent="0.25"/>
    <row r="2344" s="27" customFormat="1" x14ac:dyDescent="0.25"/>
    <row r="2345" s="27" customFormat="1" x14ac:dyDescent="0.25"/>
    <row r="2346" s="27" customFormat="1" x14ac:dyDescent="0.25"/>
    <row r="2347" s="27" customFormat="1" x14ac:dyDescent="0.25"/>
    <row r="2348" s="27" customFormat="1" x14ac:dyDescent="0.25"/>
    <row r="2349" s="27" customFormat="1" x14ac:dyDescent="0.25"/>
    <row r="2350" s="27" customFormat="1" x14ac:dyDescent="0.25"/>
    <row r="2351" s="27" customFormat="1" x14ac:dyDescent="0.25"/>
    <row r="2352" s="27" customFormat="1" x14ac:dyDescent="0.25"/>
    <row r="2353" s="27" customFormat="1" x14ac:dyDescent="0.25"/>
    <row r="2354" s="27" customFormat="1" x14ac:dyDescent="0.25"/>
    <row r="2355" s="27" customFormat="1" x14ac:dyDescent="0.25"/>
    <row r="2356" s="27" customFormat="1" x14ac:dyDescent="0.25"/>
    <row r="2357" s="27" customFormat="1" x14ac:dyDescent="0.25"/>
    <row r="2358" s="27" customFormat="1" x14ac:dyDescent="0.25"/>
    <row r="2359" s="27" customFormat="1" x14ac:dyDescent="0.25"/>
    <row r="2360" s="27" customFormat="1" x14ac:dyDescent="0.25"/>
    <row r="2361" s="27" customFormat="1" x14ac:dyDescent="0.25"/>
    <row r="2362" s="27" customFormat="1" x14ac:dyDescent="0.25"/>
    <row r="2363" s="27" customFormat="1" x14ac:dyDescent="0.25"/>
    <row r="2364" s="27" customFormat="1" x14ac:dyDescent="0.25"/>
    <row r="2365" s="27" customFormat="1" x14ac:dyDescent="0.25"/>
    <row r="2366" s="27" customFormat="1" x14ac:dyDescent="0.25"/>
    <row r="2367" s="27" customFormat="1" x14ac:dyDescent="0.25"/>
    <row r="2368" s="27" customFormat="1" x14ac:dyDescent="0.25"/>
    <row r="2369" s="27" customFormat="1" x14ac:dyDescent="0.25"/>
    <row r="2370" s="27" customFormat="1" x14ac:dyDescent="0.25"/>
    <row r="2371" s="27" customFormat="1" x14ac:dyDescent="0.25"/>
    <row r="2372" s="27" customFormat="1" x14ac:dyDescent="0.25"/>
    <row r="2373" s="27" customFormat="1" x14ac:dyDescent="0.25"/>
    <row r="2374" s="27" customFormat="1" x14ac:dyDescent="0.25"/>
    <row r="2375" s="27" customFormat="1" x14ac:dyDescent="0.25"/>
    <row r="2376" s="27" customFormat="1" x14ac:dyDescent="0.25"/>
    <row r="2377" s="27" customFormat="1" x14ac:dyDescent="0.25"/>
    <row r="2378" s="27" customFormat="1" x14ac:dyDescent="0.25"/>
    <row r="2379" s="27" customFormat="1" x14ac:dyDescent="0.25"/>
    <row r="2380" s="27" customFormat="1" x14ac:dyDescent="0.25"/>
    <row r="2381" s="27" customFormat="1" x14ac:dyDescent="0.25"/>
    <row r="2382" s="27" customFormat="1" x14ac:dyDescent="0.25"/>
    <row r="2383" s="27" customFormat="1" x14ac:dyDescent="0.25"/>
    <row r="2384" s="27" customFormat="1" x14ac:dyDescent="0.25"/>
    <row r="2385" s="27" customFormat="1" x14ac:dyDescent="0.25"/>
    <row r="2386" s="27" customFormat="1" x14ac:dyDescent="0.25"/>
    <row r="2387" s="27" customFormat="1" x14ac:dyDescent="0.25"/>
    <row r="2388" s="27" customFormat="1" x14ac:dyDescent="0.25"/>
    <row r="2389" s="27" customFormat="1" x14ac:dyDescent="0.25"/>
    <row r="2390" s="27" customFormat="1" x14ac:dyDescent="0.25"/>
    <row r="2391" s="27" customFormat="1" x14ac:dyDescent="0.25"/>
    <row r="2392" s="27" customFormat="1" x14ac:dyDescent="0.25"/>
    <row r="2393" s="27" customFormat="1" x14ac:dyDescent="0.25"/>
    <row r="2394" s="27" customFormat="1" x14ac:dyDescent="0.25"/>
    <row r="2395" s="27" customFormat="1" x14ac:dyDescent="0.25"/>
    <row r="2396" s="27" customFormat="1" x14ac:dyDescent="0.25"/>
    <row r="2397" s="27" customFormat="1" x14ac:dyDescent="0.25"/>
    <row r="2398" s="27" customFormat="1" x14ac:dyDescent="0.25"/>
    <row r="2399" s="27" customFormat="1" x14ac:dyDescent="0.25"/>
    <row r="2400" s="27" customFormat="1" x14ac:dyDescent="0.25"/>
    <row r="2401" s="27" customFormat="1" x14ac:dyDescent="0.25"/>
    <row r="2402" s="27" customFormat="1" x14ac:dyDescent="0.25"/>
    <row r="2403" s="27" customFormat="1" x14ac:dyDescent="0.25"/>
    <row r="2404" s="27" customFormat="1" x14ac:dyDescent="0.25"/>
    <row r="2405" s="27" customFormat="1" x14ac:dyDescent="0.25"/>
    <row r="2406" s="27" customFormat="1" x14ac:dyDescent="0.25"/>
    <row r="2407" s="27" customFormat="1" x14ac:dyDescent="0.25"/>
    <row r="2408" s="27" customFormat="1" x14ac:dyDescent="0.25"/>
    <row r="2409" s="27" customFormat="1" x14ac:dyDescent="0.25"/>
    <row r="2410" s="27" customFormat="1" x14ac:dyDescent="0.25"/>
    <row r="2411" s="27" customFormat="1" x14ac:dyDescent="0.25"/>
    <row r="2412" s="27" customFormat="1" x14ac:dyDescent="0.25"/>
    <row r="2413" s="27" customFormat="1" x14ac:dyDescent="0.25"/>
    <row r="2414" s="27" customFormat="1" x14ac:dyDescent="0.25"/>
    <row r="2415" s="27" customFormat="1" x14ac:dyDescent="0.25"/>
    <row r="2416" s="27" customFormat="1" x14ac:dyDescent="0.25"/>
    <row r="2417" s="27" customFormat="1" x14ac:dyDescent="0.25"/>
    <row r="2418" s="27" customFormat="1" x14ac:dyDescent="0.25"/>
    <row r="2419" s="27" customFormat="1" x14ac:dyDescent="0.25"/>
    <row r="2420" s="27" customFormat="1" x14ac:dyDescent="0.25"/>
    <row r="2421" s="27" customFormat="1" x14ac:dyDescent="0.25"/>
    <row r="2422" s="27" customFormat="1" x14ac:dyDescent="0.25"/>
    <row r="2423" s="27" customFormat="1" x14ac:dyDescent="0.25"/>
    <row r="2424" s="27" customFormat="1" x14ac:dyDescent="0.25"/>
    <row r="2425" s="27" customFormat="1" x14ac:dyDescent="0.25"/>
    <row r="2426" s="27" customFormat="1" x14ac:dyDescent="0.25"/>
    <row r="2427" s="27" customFormat="1" x14ac:dyDescent="0.25"/>
    <row r="2428" s="27" customFormat="1" x14ac:dyDescent="0.25"/>
    <row r="2429" s="27" customFormat="1" x14ac:dyDescent="0.25"/>
    <row r="2430" s="27" customFormat="1" x14ac:dyDescent="0.25"/>
    <row r="2431" s="27" customFormat="1" x14ac:dyDescent="0.25"/>
    <row r="2432" s="27" customFormat="1" x14ac:dyDescent="0.25"/>
    <row r="2433" s="27" customFormat="1" x14ac:dyDescent="0.25"/>
    <row r="2434" s="27" customFormat="1" x14ac:dyDescent="0.25"/>
    <row r="2435" s="27" customFormat="1" x14ac:dyDescent="0.25"/>
    <row r="2436" s="27" customFormat="1" x14ac:dyDescent="0.25"/>
    <row r="2437" s="27" customFormat="1" x14ac:dyDescent="0.25"/>
    <row r="2438" s="27" customFormat="1" x14ac:dyDescent="0.25"/>
    <row r="2439" s="27" customFormat="1" x14ac:dyDescent="0.25"/>
    <row r="2440" s="27" customFormat="1" x14ac:dyDescent="0.25"/>
    <row r="2441" s="27" customFormat="1" x14ac:dyDescent="0.25"/>
    <row r="2442" s="27" customFormat="1" x14ac:dyDescent="0.25"/>
    <row r="2443" s="27" customFormat="1" x14ac:dyDescent="0.25"/>
    <row r="2444" s="27" customFormat="1" x14ac:dyDescent="0.25"/>
    <row r="2445" s="27" customFormat="1" x14ac:dyDescent="0.25"/>
    <row r="2446" s="27" customFormat="1" x14ac:dyDescent="0.25"/>
    <row r="2447" s="27" customFormat="1" x14ac:dyDescent="0.25"/>
    <row r="2448" s="27" customFormat="1" x14ac:dyDescent="0.25"/>
    <row r="2449" s="27" customFormat="1" x14ac:dyDescent="0.25"/>
    <row r="2450" s="27" customFormat="1" x14ac:dyDescent="0.25"/>
    <row r="2451" s="27" customFormat="1" x14ac:dyDescent="0.25"/>
    <row r="2452" s="27" customFormat="1" x14ac:dyDescent="0.25"/>
    <row r="2453" s="27" customFormat="1" x14ac:dyDescent="0.25"/>
    <row r="2454" s="27" customFormat="1" x14ac:dyDescent="0.25"/>
    <row r="2455" s="27" customFormat="1" x14ac:dyDescent="0.25"/>
    <row r="2456" s="27" customFormat="1" x14ac:dyDescent="0.25"/>
    <row r="2457" s="27" customFormat="1" x14ac:dyDescent="0.25"/>
    <row r="2458" s="27" customFormat="1" x14ac:dyDescent="0.25"/>
    <row r="2459" s="27" customFormat="1" x14ac:dyDescent="0.25"/>
    <row r="2460" s="27" customFormat="1" x14ac:dyDescent="0.25"/>
    <row r="2461" s="27" customFormat="1" x14ac:dyDescent="0.25"/>
    <row r="2462" s="27" customFormat="1" x14ac:dyDescent="0.25"/>
    <row r="2463" s="27" customFormat="1" x14ac:dyDescent="0.25"/>
    <row r="2464" s="27" customFormat="1" x14ac:dyDescent="0.25"/>
    <row r="2465" s="27" customFormat="1" x14ac:dyDescent="0.25"/>
    <row r="2466" s="27" customFormat="1" x14ac:dyDescent="0.25"/>
    <row r="2467" s="27" customFormat="1" x14ac:dyDescent="0.25"/>
    <row r="2468" s="27" customFormat="1" x14ac:dyDescent="0.25"/>
    <row r="2469" s="27" customFormat="1" x14ac:dyDescent="0.25"/>
    <row r="2470" s="27" customFormat="1" x14ac:dyDescent="0.25"/>
    <row r="2471" s="27" customFormat="1" x14ac:dyDescent="0.25"/>
    <row r="2472" s="27" customFormat="1" x14ac:dyDescent="0.25"/>
    <row r="2473" s="27" customFormat="1" x14ac:dyDescent="0.25"/>
    <row r="2474" s="27" customFormat="1" x14ac:dyDescent="0.25"/>
    <row r="2475" s="27" customFormat="1" x14ac:dyDescent="0.25"/>
    <row r="2476" s="27" customFormat="1" x14ac:dyDescent="0.25"/>
    <row r="2477" s="27" customFormat="1" x14ac:dyDescent="0.25"/>
    <row r="2478" s="27" customFormat="1" x14ac:dyDescent="0.25"/>
    <row r="2479" s="27" customFormat="1" x14ac:dyDescent="0.25"/>
    <row r="2480" s="27" customFormat="1" x14ac:dyDescent="0.25"/>
    <row r="2481" s="27" customFormat="1" x14ac:dyDescent="0.25"/>
    <row r="2482" s="27" customFormat="1" x14ac:dyDescent="0.25"/>
    <row r="2483" s="27" customFormat="1" x14ac:dyDescent="0.25"/>
    <row r="2484" s="27" customFormat="1" x14ac:dyDescent="0.25"/>
    <row r="2485" s="27" customFormat="1" x14ac:dyDescent="0.25"/>
    <row r="2486" s="27" customFormat="1" x14ac:dyDescent="0.25"/>
    <row r="2487" s="27" customFormat="1" x14ac:dyDescent="0.25"/>
    <row r="2488" s="27" customFormat="1" x14ac:dyDescent="0.25"/>
    <row r="2489" s="27" customFormat="1" x14ac:dyDescent="0.25"/>
    <row r="2490" s="27" customFormat="1" x14ac:dyDescent="0.25"/>
    <row r="2491" s="27" customFormat="1" x14ac:dyDescent="0.25"/>
    <row r="2492" s="27" customFormat="1" x14ac:dyDescent="0.25"/>
    <row r="2493" s="27" customFormat="1" x14ac:dyDescent="0.25"/>
    <row r="2494" s="27" customFormat="1" x14ac:dyDescent="0.25"/>
    <row r="2495" s="27" customFormat="1" x14ac:dyDescent="0.25"/>
    <row r="2496" s="27" customFormat="1" x14ac:dyDescent="0.25"/>
    <row r="2497" s="27" customFormat="1" x14ac:dyDescent="0.25"/>
    <row r="2498" s="27" customFormat="1" x14ac:dyDescent="0.25"/>
    <row r="2499" s="27" customFormat="1" x14ac:dyDescent="0.25"/>
    <row r="2500" s="27" customFormat="1" x14ac:dyDescent="0.25"/>
    <row r="2501" s="27" customFormat="1" x14ac:dyDescent="0.25"/>
    <row r="2502" s="27" customFormat="1" x14ac:dyDescent="0.25"/>
    <row r="2503" s="27" customFormat="1" x14ac:dyDescent="0.25"/>
    <row r="2504" s="27" customFormat="1" x14ac:dyDescent="0.25"/>
    <row r="2505" s="27" customFormat="1" x14ac:dyDescent="0.25"/>
    <row r="2506" s="27" customFormat="1" x14ac:dyDescent="0.25"/>
    <row r="2507" s="27" customFormat="1" x14ac:dyDescent="0.25"/>
    <row r="2508" s="27" customFormat="1" x14ac:dyDescent="0.25"/>
    <row r="2509" s="27" customFormat="1" x14ac:dyDescent="0.25"/>
    <row r="2510" s="27" customFormat="1" x14ac:dyDescent="0.25"/>
    <row r="2511" s="27" customFormat="1" x14ac:dyDescent="0.25"/>
    <row r="2512" s="27" customFormat="1" x14ac:dyDescent="0.25"/>
    <row r="2513" s="27" customFormat="1" x14ac:dyDescent="0.25"/>
    <row r="2514" s="27" customFormat="1" x14ac:dyDescent="0.25"/>
    <row r="2515" s="27" customFormat="1" x14ac:dyDescent="0.25"/>
    <row r="2516" s="27" customFormat="1" x14ac:dyDescent="0.25"/>
    <row r="2517" s="27" customFormat="1" x14ac:dyDescent="0.25"/>
    <row r="2518" s="27" customFormat="1" x14ac:dyDescent="0.25"/>
    <row r="2519" s="27" customFormat="1" x14ac:dyDescent="0.25"/>
    <row r="2520" s="27" customFormat="1" x14ac:dyDescent="0.25"/>
    <row r="2521" s="27" customFormat="1" x14ac:dyDescent="0.25"/>
    <row r="2522" s="27" customFormat="1" x14ac:dyDescent="0.25"/>
    <row r="2523" s="27" customFormat="1" x14ac:dyDescent="0.25"/>
    <row r="2524" s="27" customFormat="1" x14ac:dyDescent="0.25"/>
    <row r="2525" s="27" customFormat="1" x14ac:dyDescent="0.25"/>
    <row r="2526" s="27" customFormat="1" x14ac:dyDescent="0.25"/>
    <row r="2527" s="27" customFormat="1" x14ac:dyDescent="0.25"/>
    <row r="2528" s="27" customFormat="1" x14ac:dyDescent="0.25"/>
    <row r="2529" s="27" customFormat="1" x14ac:dyDescent="0.25"/>
    <row r="2530" s="27" customFormat="1" x14ac:dyDescent="0.25"/>
    <row r="2531" s="27" customFormat="1" x14ac:dyDescent="0.25"/>
    <row r="2532" s="27" customFormat="1" x14ac:dyDescent="0.25"/>
    <row r="2533" s="27" customFormat="1" x14ac:dyDescent="0.25"/>
    <row r="2534" s="27" customFormat="1" x14ac:dyDescent="0.25"/>
    <row r="2535" s="27" customFormat="1" x14ac:dyDescent="0.25"/>
    <row r="2536" s="27" customFormat="1" x14ac:dyDescent="0.25"/>
    <row r="2537" s="27" customFormat="1" x14ac:dyDescent="0.25"/>
    <row r="2538" s="27" customFormat="1" x14ac:dyDescent="0.25"/>
    <row r="2539" s="27" customFormat="1" x14ac:dyDescent="0.25"/>
    <row r="2540" s="27" customFormat="1" x14ac:dyDescent="0.25"/>
    <row r="2541" s="27" customFormat="1" x14ac:dyDescent="0.25"/>
    <row r="2542" s="27" customFormat="1" x14ac:dyDescent="0.25"/>
    <row r="2543" s="27" customFormat="1" x14ac:dyDescent="0.25"/>
    <row r="2544" s="27" customFormat="1" x14ac:dyDescent="0.25"/>
    <row r="2545" s="27" customFormat="1" x14ac:dyDescent="0.25"/>
    <row r="2546" s="27" customFormat="1" x14ac:dyDescent="0.25"/>
    <row r="2547" s="27" customFormat="1" x14ac:dyDescent="0.25"/>
    <row r="2548" s="27" customFormat="1" x14ac:dyDescent="0.25"/>
    <row r="2549" s="27" customFormat="1" x14ac:dyDescent="0.25"/>
    <row r="2550" s="27" customFormat="1" x14ac:dyDescent="0.25"/>
    <row r="2551" s="27" customFormat="1" x14ac:dyDescent="0.25"/>
    <row r="2552" s="27" customFormat="1" x14ac:dyDescent="0.25"/>
    <row r="2553" s="27" customFormat="1" x14ac:dyDescent="0.25"/>
    <row r="2554" s="27" customFormat="1" x14ac:dyDescent="0.25"/>
    <row r="2555" s="27" customFormat="1" x14ac:dyDescent="0.25"/>
    <row r="2556" s="27" customFormat="1" x14ac:dyDescent="0.25"/>
    <row r="2557" s="27" customFormat="1" x14ac:dyDescent="0.25"/>
    <row r="2558" s="27" customFormat="1" x14ac:dyDescent="0.25"/>
    <row r="2559" s="27" customFormat="1" x14ac:dyDescent="0.25"/>
    <row r="2560" s="27" customFormat="1" x14ac:dyDescent="0.25"/>
    <row r="2561" s="27" customFormat="1" x14ac:dyDescent="0.25"/>
    <row r="2562" s="27" customFormat="1" x14ac:dyDescent="0.25"/>
    <row r="2563" s="27" customFormat="1" x14ac:dyDescent="0.25"/>
    <row r="2564" s="27" customFormat="1" x14ac:dyDescent="0.25"/>
    <row r="2565" s="27" customFormat="1" x14ac:dyDescent="0.25"/>
    <row r="2566" s="27" customFormat="1" x14ac:dyDescent="0.25"/>
    <row r="2567" s="27" customFormat="1" x14ac:dyDescent="0.25"/>
    <row r="2568" s="27" customFormat="1" x14ac:dyDescent="0.25"/>
    <row r="2569" s="27" customFormat="1" x14ac:dyDescent="0.25"/>
    <row r="2570" s="27" customFormat="1" x14ac:dyDescent="0.25"/>
    <row r="2571" s="27" customFormat="1" x14ac:dyDescent="0.25"/>
    <row r="2572" s="27" customFormat="1" x14ac:dyDescent="0.25"/>
    <row r="2573" s="27" customFormat="1" x14ac:dyDescent="0.25"/>
    <row r="2574" s="27" customFormat="1" x14ac:dyDescent="0.25"/>
    <row r="2575" s="27" customFormat="1" x14ac:dyDescent="0.25"/>
    <row r="2576" s="27" customFormat="1" x14ac:dyDescent="0.25"/>
    <row r="2577" s="27" customFormat="1" x14ac:dyDescent="0.25"/>
    <row r="2578" s="27" customFormat="1" x14ac:dyDescent="0.25"/>
    <row r="2579" s="27" customFormat="1" x14ac:dyDescent="0.25"/>
    <row r="2580" s="27" customFormat="1" x14ac:dyDescent="0.25"/>
    <row r="2581" s="27" customFormat="1" x14ac:dyDescent="0.25"/>
    <row r="2582" s="27" customFormat="1" x14ac:dyDescent="0.25"/>
    <row r="2583" s="27" customFormat="1" x14ac:dyDescent="0.25"/>
    <row r="2584" s="27" customFormat="1" x14ac:dyDescent="0.25"/>
    <row r="2585" s="27" customFormat="1" x14ac:dyDescent="0.25"/>
    <row r="2586" s="27" customFormat="1" x14ac:dyDescent="0.25"/>
    <row r="2587" s="27" customFormat="1" x14ac:dyDescent="0.25"/>
    <row r="2588" s="27" customFormat="1" x14ac:dyDescent="0.25"/>
    <row r="2589" s="27" customFormat="1" x14ac:dyDescent="0.25"/>
    <row r="2590" s="27" customFormat="1" x14ac:dyDescent="0.25"/>
    <row r="2591" s="27" customFormat="1" x14ac:dyDescent="0.25"/>
    <row r="2592" s="27" customFormat="1" x14ac:dyDescent="0.25"/>
    <row r="2593" s="27" customFormat="1" x14ac:dyDescent="0.25"/>
    <row r="2594" s="27" customFormat="1" x14ac:dyDescent="0.25"/>
    <row r="2595" s="27" customFormat="1" x14ac:dyDescent="0.25"/>
    <row r="2596" s="27" customFormat="1" x14ac:dyDescent="0.25"/>
    <row r="2597" s="27" customFormat="1" x14ac:dyDescent="0.25"/>
    <row r="2598" s="27" customFormat="1" x14ac:dyDescent="0.25"/>
    <row r="2599" s="27" customFormat="1" x14ac:dyDescent="0.25"/>
    <row r="2600" s="27" customFormat="1" x14ac:dyDescent="0.25"/>
    <row r="2601" s="27" customFormat="1" x14ac:dyDescent="0.25"/>
    <row r="2602" s="27" customFormat="1" x14ac:dyDescent="0.25"/>
    <row r="2603" s="27" customFormat="1" x14ac:dyDescent="0.25"/>
    <row r="2604" s="27" customFormat="1" x14ac:dyDescent="0.25"/>
    <row r="2605" s="27" customFormat="1" x14ac:dyDescent="0.25"/>
    <row r="2606" s="27" customFormat="1" x14ac:dyDescent="0.25"/>
    <row r="2607" s="27" customFormat="1" x14ac:dyDescent="0.25"/>
    <row r="2608" s="27" customFormat="1" x14ac:dyDescent="0.25"/>
    <row r="2609" s="27" customFormat="1" x14ac:dyDescent="0.25"/>
    <row r="2610" s="27" customFormat="1" x14ac:dyDescent="0.25"/>
    <row r="2611" s="27" customFormat="1" x14ac:dyDescent="0.25"/>
    <row r="2612" s="27" customFormat="1" x14ac:dyDescent="0.25"/>
    <row r="2613" s="27" customFormat="1" x14ac:dyDescent="0.25"/>
    <row r="2614" s="27" customFormat="1" x14ac:dyDescent="0.25"/>
    <row r="2615" s="27" customFormat="1" x14ac:dyDescent="0.25"/>
    <row r="2616" s="27" customFormat="1" x14ac:dyDescent="0.25"/>
    <row r="2617" s="27" customFormat="1" x14ac:dyDescent="0.25"/>
    <row r="2618" s="27" customFormat="1" x14ac:dyDescent="0.25"/>
    <row r="2619" s="27" customFormat="1" x14ac:dyDescent="0.25"/>
    <row r="2620" s="27" customFormat="1" x14ac:dyDescent="0.25"/>
    <row r="2621" s="27" customFormat="1" x14ac:dyDescent="0.25"/>
    <row r="2622" s="27" customFormat="1" x14ac:dyDescent="0.25"/>
    <row r="2623" s="27" customFormat="1" x14ac:dyDescent="0.25"/>
    <row r="2624" s="27" customFormat="1" x14ac:dyDescent="0.25"/>
    <row r="2625" s="27" customFormat="1" x14ac:dyDescent="0.25"/>
    <row r="2626" s="27" customFormat="1" x14ac:dyDescent="0.25"/>
    <row r="2627" s="27" customFormat="1" x14ac:dyDescent="0.25"/>
    <row r="2628" s="27" customFormat="1" x14ac:dyDescent="0.25"/>
    <row r="2629" s="27" customFormat="1" x14ac:dyDescent="0.25"/>
    <row r="2630" s="27" customFormat="1" x14ac:dyDescent="0.25"/>
    <row r="2631" s="27" customFormat="1" x14ac:dyDescent="0.25"/>
    <row r="2632" s="27" customFormat="1" x14ac:dyDescent="0.25"/>
    <row r="2633" s="27" customFormat="1" x14ac:dyDescent="0.25"/>
    <row r="2634" s="27" customFormat="1" x14ac:dyDescent="0.25"/>
    <row r="2635" s="27" customFormat="1" x14ac:dyDescent="0.25"/>
    <row r="2636" s="27" customFormat="1" x14ac:dyDescent="0.25"/>
    <row r="2637" s="27" customFormat="1" x14ac:dyDescent="0.25"/>
    <row r="2638" s="27" customFormat="1" x14ac:dyDescent="0.25"/>
    <row r="2639" s="27" customFormat="1" x14ac:dyDescent="0.25"/>
    <row r="2640" s="27" customFormat="1" x14ac:dyDescent="0.25"/>
    <row r="2641" s="27" customFormat="1" x14ac:dyDescent="0.25"/>
    <row r="2642" s="27" customFormat="1" x14ac:dyDescent="0.25"/>
    <row r="2643" s="27" customFormat="1" x14ac:dyDescent="0.25"/>
    <row r="2644" s="27" customFormat="1" x14ac:dyDescent="0.25"/>
    <row r="2645" s="27" customFormat="1" x14ac:dyDescent="0.25"/>
    <row r="2646" s="27" customFormat="1" x14ac:dyDescent="0.25"/>
    <row r="2647" s="27" customFormat="1" x14ac:dyDescent="0.25"/>
    <row r="2648" s="27" customFormat="1" x14ac:dyDescent="0.25"/>
    <row r="2649" s="27" customFormat="1" x14ac:dyDescent="0.25"/>
    <row r="2650" s="27" customFormat="1" x14ac:dyDescent="0.25"/>
    <row r="2651" s="27" customFormat="1" x14ac:dyDescent="0.25"/>
    <row r="2652" s="27" customFormat="1" x14ac:dyDescent="0.25"/>
    <row r="2653" s="27" customFormat="1" x14ac:dyDescent="0.25"/>
    <row r="2654" s="27" customFormat="1" x14ac:dyDescent="0.25"/>
    <row r="2655" s="27" customFormat="1" x14ac:dyDescent="0.25"/>
    <row r="2656" s="27" customFormat="1" x14ac:dyDescent="0.25"/>
    <row r="2657" s="27" customFormat="1" x14ac:dyDescent="0.25"/>
    <row r="2658" s="27" customFormat="1" x14ac:dyDescent="0.25"/>
    <row r="2659" s="27" customFormat="1" x14ac:dyDescent="0.25"/>
    <row r="2660" s="27" customFormat="1" x14ac:dyDescent="0.25"/>
    <row r="2661" s="27" customFormat="1" x14ac:dyDescent="0.25"/>
    <row r="2662" s="27" customFormat="1" x14ac:dyDescent="0.25"/>
    <row r="2663" s="27" customFormat="1" x14ac:dyDescent="0.25"/>
    <row r="2664" s="27" customFormat="1" x14ac:dyDescent="0.25"/>
    <row r="2665" s="27" customFormat="1" x14ac:dyDescent="0.25"/>
    <row r="2666" s="27" customFormat="1" x14ac:dyDescent="0.25"/>
    <row r="2667" s="27" customFormat="1" x14ac:dyDescent="0.25"/>
    <row r="2668" s="27" customFormat="1" x14ac:dyDescent="0.25"/>
    <row r="2669" s="27" customFormat="1" x14ac:dyDescent="0.25"/>
    <row r="2670" s="27" customFormat="1" x14ac:dyDescent="0.25"/>
    <row r="2671" s="27" customFormat="1" x14ac:dyDescent="0.25"/>
    <row r="2672" s="27" customFormat="1" x14ac:dyDescent="0.25"/>
    <row r="2673" s="27" customFormat="1" x14ac:dyDescent="0.25"/>
    <row r="2674" s="27" customFormat="1" x14ac:dyDescent="0.25"/>
    <row r="2675" s="27" customFormat="1" x14ac:dyDescent="0.25"/>
    <row r="2676" s="27" customFormat="1" x14ac:dyDescent="0.25"/>
    <row r="2677" s="27" customFormat="1" x14ac:dyDescent="0.25"/>
    <row r="2678" s="27" customFormat="1" x14ac:dyDescent="0.25"/>
    <row r="2679" s="27" customFormat="1" x14ac:dyDescent="0.25"/>
    <row r="2680" s="27" customFormat="1" x14ac:dyDescent="0.25"/>
    <row r="2681" s="27" customFormat="1" x14ac:dyDescent="0.25"/>
    <row r="2682" s="27" customFormat="1" x14ac:dyDescent="0.25"/>
    <row r="2683" s="27" customFormat="1" x14ac:dyDescent="0.25"/>
    <row r="2684" s="27" customFormat="1" x14ac:dyDescent="0.25"/>
    <row r="2685" s="27" customFormat="1" x14ac:dyDescent="0.25"/>
    <row r="2686" s="27" customFormat="1" x14ac:dyDescent="0.25"/>
    <row r="2687" s="27" customFormat="1" x14ac:dyDescent="0.25"/>
    <row r="2688" s="27" customFormat="1" x14ac:dyDescent="0.25"/>
    <row r="2689" s="27" customFormat="1" x14ac:dyDescent="0.25"/>
    <row r="2690" s="27" customFormat="1" x14ac:dyDescent="0.25"/>
    <row r="2691" s="27" customFormat="1" x14ac:dyDescent="0.25"/>
    <row r="2692" s="27" customFormat="1" x14ac:dyDescent="0.25"/>
    <row r="2693" s="27" customFormat="1" x14ac:dyDescent="0.25"/>
    <row r="2694" s="27" customFormat="1" x14ac:dyDescent="0.25"/>
    <row r="2695" s="27" customFormat="1" x14ac:dyDescent="0.25"/>
    <row r="2696" s="27" customFormat="1" x14ac:dyDescent="0.25"/>
    <row r="2697" s="27" customFormat="1" x14ac:dyDescent="0.25"/>
    <row r="2698" s="27" customFormat="1" x14ac:dyDescent="0.25"/>
    <row r="2699" s="27" customFormat="1" x14ac:dyDescent="0.25"/>
    <row r="2700" s="27" customFormat="1" x14ac:dyDescent="0.25"/>
    <row r="2701" s="27" customFormat="1" x14ac:dyDescent="0.25"/>
    <row r="2702" s="27" customFormat="1" x14ac:dyDescent="0.25"/>
    <row r="2703" s="27" customFormat="1" x14ac:dyDescent="0.25"/>
    <row r="2704" s="27" customFormat="1" x14ac:dyDescent="0.25"/>
    <row r="2705" s="27" customFormat="1" x14ac:dyDescent="0.25"/>
    <row r="2706" s="27" customFormat="1" x14ac:dyDescent="0.25"/>
    <row r="2707" s="27" customFormat="1" x14ac:dyDescent="0.25"/>
    <row r="2708" s="27" customFormat="1" x14ac:dyDescent="0.25"/>
    <row r="2709" s="27" customFormat="1" x14ac:dyDescent="0.25"/>
    <row r="2710" s="27" customFormat="1" x14ac:dyDescent="0.25"/>
    <row r="2711" s="27" customFormat="1" x14ac:dyDescent="0.25"/>
    <row r="2712" s="27" customFormat="1" x14ac:dyDescent="0.25"/>
    <row r="2713" s="27" customFormat="1" x14ac:dyDescent="0.25"/>
    <row r="2714" s="27" customFormat="1" x14ac:dyDescent="0.25"/>
    <row r="2715" s="27" customFormat="1" x14ac:dyDescent="0.25"/>
    <row r="2716" s="27" customFormat="1" x14ac:dyDescent="0.25"/>
    <row r="2717" s="27" customFormat="1" x14ac:dyDescent="0.25"/>
    <row r="2718" s="27" customFormat="1" x14ac:dyDescent="0.25"/>
    <row r="2719" s="27" customFormat="1" x14ac:dyDescent="0.25"/>
    <row r="2720" s="27" customFormat="1" x14ac:dyDescent="0.25"/>
    <row r="2721" s="27" customFormat="1" x14ac:dyDescent="0.25"/>
    <row r="2722" s="27" customFormat="1" x14ac:dyDescent="0.25"/>
    <row r="2723" s="27" customFormat="1" x14ac:dyDescent="0.25"/>
    <row r="2724" s="27" customFormat="1" x14ac:dyDescent="0.25"/>
    <row r="2725" s="27" customFormat="1" x14ac:dyDescent="0.25"/>
    <row r="2726" s="27" customFormat="1" x14ac:dyDescent="0.25"/>
    <row r="2727" s="27" customFormat="1" x14ac:dyDescent="0.25"/>
    <row r="2728" s="27" customFormat="1" x14ac:dyDescent="0.25"/>
    <row r="2729" s="27" customFormat="1" x14ac:dyDescent="0.25"/>
    <row r="2730" s="27" customFormat="1" x14ac:dyDescent="0.25"/>
    <row r="2731" s="27" customFormat="1" x14ac:dyDescent="0.25"/>
    <row r="2732" s="27" customFormat="1" x14ac:dyDescent="0.25"/>
    <row r="2733" s="27" customFormat="1" x14ac:dyDescent="0.25"/>
    <row r="2734" s="27" customFormat="1" x14ac:dyDescent="0.25"/>
    <row r="2735" s="27" customFormat="1" x14ac:dyDescent="0.25"/>
    <row r="2736" s="27" customFormat="1" x14ac:dyDescent="0.25"/>
    <row r="2737" s="27" customFormat="1" x14ac:dyDescent="0.25"/>
    <row r="2738" s="27" customFormat="1" x14ac:dyDescent="0.25"/>
    <row r="2739" s="27" customFormat="1" x14ac:dyDescent="0.25"/>
    <row r="2740" s="27" customFormat="1" x14ac:dyDescent="0.25"/>
    <row r="2741" s="27" customFormat="1" x14ac:dyDescent="0.25"/>
    <row r="2742" s="27" customFormat="1" x14ac:dyDescent="0.25"/>
    <row r="2743" s="27" customFormat="1" x14ac:dyDescent="0.25"/>
    <row r="2744" s="27" customFormat="1" x14ac:dyDescent="0.25"/>
    <row r="2745" s="27" customFormat="1" x14ac:dyDescent="0.25"/>
    <row r="2746" s="27" customFormat="1" x14ac:dyDescent="0.25"/>
    <row r="2747" s="27" customFormat="1" x14ac:dyDescent="0.25"/>
    <row r="2748" s="27" customFormat="1" x14ac:dyDescent="0.25"/>
    <row r="2749" s="27" customFormat="1" x14ac:dyDescent="0.25"/>
    <row r="2750" s="27" customFormat="1" x14ac:dyDescent="0.25"/>
    <row r="2751" s="27" customFormat="1" x14ac:dyDescent="0.25"/>
    <row r="2752" s="27" customFormat="1" x14ac:dyDescent="0.25"/>
    <row r="2753" s="27" customFormat="1" x14ac:dyDescent="0.25"/>
    <row r="2754" s="27" customFormat="1" x14ac:dyDescent="0.25"/>
    <row r="2755" s="27" customFormat="1" x14ac:dyDescent="0.25"/>
    <row r="2756" s="27" customFormat="1" x14ac:dyDescent="0.25"/>
    <row r="2757" s="27" customFormat="1" x14ac:dyDescent="0.25"/>
    <row r="2758" s="27" customFormat="1" x14ac:dyDescent="0.25"/>
    <row r="2759" s="27" customFormat="1" x14ac:dyDescent="0.25"/>
    <row r="2760" s="27" customFormat="1" x14ac:dyDescent="0.25"/>
    <row r="2761" s="27" customFormat="1" x14ac:dyDescent="0.25"/>
    <row r="2762" s="27" customFormat="1" x14ac:dyDescent="0.25"/>
    <row r="2763" s="27" customFormat="1" x14ac:dyDescent="0.25"/>
    <row r="2764" s="27" customFormat="1" x14ac:dyDescent="0.25"/>
    <row r="2765" s="27" customFormat="1" x14ac:dyDescent="0.25"/>
    <row r="2766" s="27" customFormat="1" x14ac:dyDescent="0.25"/>
    <row r="2767" s="27" customFormat="1" x14ac:dyDescent="0.25"/>
    <row r="2768" s="27" customFormat="1" x14ac:dyDescent="0.25"/>
    <row r="2769" s="27" customFormat="1" x14ac:dyDescent="0.25"/>
    <row r="2770" s="27" customFormat="1" x14ac:dyDescent="0.25"/>
    <row r="2771" s="27" customFormat="1" x14ac:dyDescent="0.25"/>
    <row r="2772" s="27" customFormat="1" x14ac:dyDescent="0.25"/>
    <row r="2773" s="27" customFormat="1" x14ac:dyDescent="0.25"/>
    <row r="2774" s="27" customFormat="1" x14ac:dyDescent="0.25"/>
    <row r="2775" s="27" customFormat="1" x14ac:dyDescent="0.25"/>
    <row r="2776" s="27" customFormat="1" x14ac:dyDescent="0.25"/>
    <row r="2777" s="27" customFormat="1" x14ac:dyDescent="0.25"/>
    <row r="2778" s="27" customFormat="1" x14ac:dyDescent="0.25"/>
    <row r="2779" s="27" customFormat="1" x14ac:dyDescent="0.25"/>
    <row r="2780" s="27" customFormat="1" x14ac:dyDescent="0.25"/>
    <row r="2781" s="27" customFormat="1" x14ac:dyDescent="0.25"/>
    <row r="2782" s="27" customFormat="1" x14ac:dyDescent="0.25"/>
    <row r="2783" s="27" customFormat="1" x14ac:dyDescent="0.25"/>
    <row r="2784" s="27" customFormat="1" x14ac:dyDescent="0.25"/>
    <row r="2785" s="27" customFormat="1" x14ac:dyDescent="0.25"/>
    <row r="2786" s="27" customFormat="1" x14ac:dyDescent="0.25"/>
    <row r="2787" s="27" customFormat="1" x14ac:dyDescent="0.25"/>
    <row r="2788" s="27" customFormat="1" x14ac:dyDescent="0.25"/>
    <row r="2789" s="27" customFormat="1" x14ac:dyDescent="0.25"/>
    <row r="2790" s="27" customFormat="1" x14ac:dyDescent="0.25"/>
    <row r="2791" s="27" customFormat="1" x14ac:dyDescent="0.25"/>
    <row r="2792" s="27" customFormat="1" x14ac:dyDescent="0.25"/>
    <row r="2793" s="27" customFormat="1" x14ac:dyDescent="0.25"/>
    <row r="2794" s="27" customFormat="1" x14ac:dyDescent="0.25"/>
    <row r="2795" s="27" customFormat="1" x14ac:dyDescent="0.25"/>
    <row r="2796" s="27" customFormat="1" x14ac:dyDescent="0.25"/>
    <row r="2797" s="27" customFormat="1" x14ac:dyDescent="0.25"/>
    <row r="2798" s="27" customFormat="1" x14ac:dyDescent="0.25"/>
    <row r="2799" s="27" customFormat="1" x14ac:dyDescent="0.25"/>
    <row r="2800" s="27" customFormat="1" x14ac:dyDescent="0.25"/>
    <row r="2801" s="27" customFormat="1" x14ac:dyDescent="0.25"/>
    <row r="2802" s="27" customFormat="1" x14ac:dyDescent="0.25"/>
    <row r="2803" s="27" customFormat="1" x14ac:dyDescent="0.25"/>
    <row r="2804" s="27" customFormat="1" x14ac:dyDescent="0.25"/>
    <row r="2805" s="27" customFormat="1" x14ac:dyDescent="0.25"/>
    <row r="2806" s="27" customFormat="1" x14ac:dyDescent="0.25"/>
    <row r="2807" s="27" customFormat="1" x14ac:dyDescent="0.25"/>
    <row r="2808" s="27" customFormat="1" x14ac:dyDescent="0.25"/>
    <row r="2809" s="27" customFormat="1" x14ac:dyDescent="0.25"/>
    <row r="2810" s="27" customFormat="1" x14ac:dyDescent="0.25"/>
    <row r="2811" s="27" customFormat="1" x14ac:dyDescent="0.25"/>
    <row r="2812" s="27" customFormat="1" x14ac:dyDescent="0.25"/>
    <row r="2813" s="27" customFormat="1" x14ac:dyDescent="0.25"/>
    <row r="2814" s="27" customFormat="1" x14ac:dyDescent="0.25"/>
    <row r="2815" s="27" customFormat="1" x14ac:dyDescent="0.25"/>
    <row r="2816" s="27" customFormat="1" x14ac:dyDescent="0.25"/>
    <row r="2817" s="27" customFormat="1" x14ac:dyDescent="0.25"/>
    <row r="2818" s="27" customFormat="1" x14ac:dyDescent="0.25"/>
    <row r="2819" s="27" customFormat="1" x14ac:dyDescent="0.25"/>
    <row r="2820" s="27" customFormat="1" x14ac:dyDescent="0.25"/>
    <row r="2821" s="27" customFormat="1" x14ac:dyDescent="0.25"/>
    <row r="2822" s="27" customFormat="1" x14ac:dyDescent="0.25"/>
    <row r="2823" s="27" customFormat="1" x14ac:dyDescent="0.25"/>
    <row r="2824" s="27" customFormat="1" x14ac:dyDescent="0.25"/>
    <row r="2825" s="27" customFormat="1" x14ac:dyDescent="0.25"/>
    <row r="2826" s="27" customFormat="1" x14ac:dyDescent="0.25"/>
    <row r="2827" s="27" customFormat="1" x14ac:dyDescent="0.25"/>
    <row r="2828" s="27" customFormat="1" x14ac:dyDescent="0.25"/>
    <row r="2829" s="27" customFormat="1" x14ac:dyDescent="0.25"/>
    <row r="2830" s="27" customFormat="1" x14ac:dyDescent="0.25"/>
    <row r="2831" s="27" customFormat="1" x14ac:dyDescent="0.25"/>
    <row r="2832" s="27" customFormat="1" x14ac:dyDescent="0.25"/>
    <row r="2833" s="27" customFormat="1" x14ac:dyDescent="0.25"/>
    <row r="2834" s="27" customFormat="1" x14ac:dyDescent="0.25"/>
    <row r="2835" s="27" customFormat="1" x14ac:dyDescent="0.25"/>
    <row r="2836" s="27" customFormat="1" x14ac:dyDescent="0.25"/>
    <row r="2837" s="27" customFormat="1" x14ac:dyDescent="0.25"/>
    <row r="2838" s="27" customFormat="1" x14ac:dyDescent="0.25"/>
    <row r="2839" s="27" customFormat="1" x14ac:dyDescent="0.25"/>
    <row r="2840" s="27" customFormat="1" x14ac:dyDescent="0.25"/>
    <row r="2841" s="27" customFormat="1" x14ac:dyDescent="0.25"/>
    <row r="2842" s="27" customFormat="1" x14ac:dyDescent="0.25"/>
    <row r="2843" s="27" customFormat="1" x14ac:dyDescent="0.25"/>
    <row r="2844" s="27" customFormat="1" x14ac:dyDescent="0.25"/>
    <row r="2845" s="27" customFormat="1" x14ac:dyDescent="0.25"/>
    <row r="2846" s="27" customFormat="1" x14ac:dyDescent="0.25"/>
    <row r="2847" s="27" customFormat="1" x14ac:dyDescent="0.25"/>
    <row r="2848" s="27" customFormat="1" x14ac:dyDescent="0.25"/>
    <row r="2849" s="27" customFormat="1" x14ac:dyDescent="0.25"/>
    <row r="2850" s="27" customFormat="1" x14ac:dyDescent="0.25"/>
    <row r="2851" s="27" customFormat="1" x14ac:dyDescent="0.25"/>
    <row r="2852" s="27" customFormat="1" x14ac:dyDescent="0.25"/>
    <row r="2853" s="27" customFormat="1" x14ac:dyDescent="0.25"/>
    <row r="2854" s="27" customFormat="1" x14ac:dyDescent="0.25"/>
    <row r="2855" s="27" customFormat="1" x14ac:dyDescent="0.25"/>
    <row r="2856" s="27" customFormat="1" x14ac:dyDescent="0.25"/>
    <row r="2857" s="27" customFormat="1" x14ac:dyDescent="0.25"/>
    <row r="2858" s="27" customFormat="1" x14ac:dyDescent="0.25"/>
    <row r="2859" s="27" customFormat="1" x14ac:dyDescent="0.25"/>
    <row r="2860" s="27" customFormat="1" x14ac:dyDescent="0.25"/>
    <row r="2861" s="27" customFormat="1" x14ac:dyDescent="0.25"/>
    <row r="2862" s="27" customFormat="1" x14ac:dyDescent="0.25"/>
    <row r="2863" s="27" customFormat="1" x14ac:dyDescent="0.25"/>
    <row r="2864" s="27" customFormat="1" x14ac:dyDescent="0.25"/>
    <row r="2865" s="27" customFormat="1" x14ac:dyDescent="0.25"/>
    <row r="2866" s="27" customFormat="1" x14ac:dyDescent="0.25"/>
    <row r="2867" s="27" customFormat="1" x14ac:dyDescent="0.25"/>
    <row r="2868" s="27" customFormat="1" x14ac:dyDescent="0.25"/>
    <row r="2869" s="27" customFormat="1" x14ac:dyDescent="0.25"/>
    <row r="2870" s="27" customFormat="1" x14ac:dyDescent="0.25"/>
    <row r="2871" s="27" customFormat="1" x14ac:dyDescent="0.25"/>
    <row r="2872" s="27" customFormat="1" x14ac:dyDescent="0.25"/>
    <row r="2873" s="27" customFormat="1" x14ac:dyDescent="0.25"/>
    <row r="2874" s="27" customFormat="1" x14ac:dyDescent="0.25"/>
    <row r="2875" s="27" customFormat="1" x14ac:dyDescent="0.25"/>
    <row r="2876" s="27" customFormat="1" x14ac:dyDescent="0.25"/>
    <row r="2877" s="27" customFormat="1" x14ac:dyDescent="0.25"/>
    <row r="2878" s="27" customFormat="1" x14ac:dyDescent="0.25"/>
    <row r="2879" s="27" customFormat="1" x14ac:dyDescent="0.25"/>
    <row r="2880" s="27" customFormat="1" x14ac:dyDescent="0.25"/>
    <row r="2881" s="27" customFormat="1" x14ac:dyDescent="0.25"/>
    <row r="2882" s="27" customFormat="1" x14ac:dyDescent="0.25"/>
    <row r="2883" s="27" customFormat="1" x14ac:dyDescent="0.25"/>
    <row r="2884" s="27" customFormat="1" x14ac:dyDescent="0.25"/>
    <row r="2885" s="27" customFormat="1" x14ac:dyDescent="0.25"/>
    <row r="2886" s="27" customFormat="1" x14ac:dyDescent="0.25"/>
    <row r="2887" s="27" customFormat="1" x14ac:dyDescent="0.25"/>
    <row r="2888" s="27" customFormat="1" x14ac:dyDescent="0.25"/>
    <row r="2889" s="27" customFormat="1" x14ac:dyDescent="0.25"/>
    <row r="2890" s="27" customFormat="1" x14ac:dyDescent="0.25"/>
    <row r="2891" s="27" customFormat="1" x14ac:dyDescent="0.25"/>
    <row r="2892" s="27" customFormat="1" x14ac:dyDescent="0.25"/>
    <row r="2893" s="27" customFormat="1" x14ac:dyDescent="0.25"/>
    <row r="2894" s="27" customFormat="1" x14ac:dyDescent="0.25"/>
    <row r="2895" s="27" customFormat="1" x14ac:dyDescent="0.25"/>
    <row r="2896" s="27" customFormat="1" x14ac:dyDescent="0.25"/>
    <row r="2897" s="27" customFormat="1" x14ac:dyDescent="0.25"/>
    <row r="2898" s="27" customFormat="1" x14ac:dyDescent="0.25"/>
    <row r="2899" s="27" customFormat="1" x14ac:dyDescent="0.25"/>
    <row r="2900" s="27" customFormat="1" x14ac:dyDescent="0.25"/>
    <row r="2901" s="27" customFormat="1" x14ac:dyDescent="0.25"/>
    <row r="2902" s="27" customFormat="1" x14ac:dyDescent="0.25"/>
    <row r="2903" s="27" customFormat="1" x14ac:dyDescent="0.25"/>
    <row r="2904" s="27" customFormat="1" x14ac:dyDescent="0.25"/>
    <row r="2905" s="27" customFormat="1" x14ac:dyDescent="0.25"/>
    <row r="2906" s="27" customFormat="1" x14ac:dyDescent="0.25"/>
    <row r="2907" s="27" customFormat="1" x14ac:dyDescent="0.25"/>
    <row r="2908" s="27" customFormat="1" x14ac:dyDescent="0.25"/>
    <row r="2909" s="27" customFormat="1" x14ac:dyDescent="0.25"/>
    <row r="2910" s="27" customFormat="1" x14ac:dyDescent="0.25"/>
    <row r="2911" s="27" customFormat="1" x14ac:dyDescent="0.25"/>
    <row r="2912" s="27" customFormat="1" x14ac:dyDescent="0.25"/>
    <row r="2913" s="27" customFormat="1" x14ac:dyDescent="0.25"/>
    <row r="2914" s="27" customFormat="1" x14ac:dyDescent="0.25"/>
    <row r="2915" s="27" customFormat="1" x14ac:dyDescent="0.25"/>
    <row r="2916" s="27" customFormat="1" x14ac:dyDescent="0.25"/>
    <row r="2917" s="27" customFormat="1" x14ac:dyDescent="0.25"/>
    <row r="2918" s="27" customFormat="1" x14ac:dyDescent="0.25"/>
    <row r="2919" s="27" customFormat="1" x14ac:dyDescent="0.25"/>
    <row r="2920" s="27" customFormat="1" x14ac:dyDescent="0.25"/>
    <row r="2921" s="27" customFormat="1" x14ac:dyDescent="0.25"/>
    <row r="2922" s="27" customFormat="1" x14ac:dyDescent="0.25"/>
    <row r="2923" s="27" customFormat="1" x14ac:dyDescent="0.25"/>
    <row r="2924" s="27" customFormat="1" x14ac:dyDescent="0.25"/>
    <row r="2925" s="27" customFormat="1" x14ac:dyDescent="0.25"/>
    <row r="2926" s="27" customFormat="1" x14ac:dyDescent="0.25"/>
    <row r="2927" s="27" customFormat="1" x14ac:dyDescent="0.25"/>
    <row r="2928" s="27" customFormat="1" x14ac:dyDescent="0.25"/>
    <row r="2929" s="27" customFormat="1" x14ac:dyDescent="0.25"/>
    <row r="2930" s="27" customFormat="1" x14ac:dyDescent="0.25"/>
    <row r="2931" s="27" customFormat="1" x14ac:dyDescent="0.25"/>
    <row r="2932" s="27" customFormat="1" x14ac:dyDescent="0.25"/>
    <row r="2933" s="27" customFormat="1" x14ac:dyDescent="0.25"/>
    <row r="2934" s="27" customFormat="1" x14ac:dyDescent="0.25"/>
    <row r="2935" s="27" customFormat="1" x14ac:dyDescent="0.25"/>
    <row r="2936" s="27" customFormat="1" x14ac:dyDescent="0.25"/>
    <row r="2937" s="27" customFormat="1" x14ac:dyDescent="0.25"/>
    <row r="2938" s="27" customFormat="1" x14ac:dyDescent="0.25"/>
    <row r="2939" s="27" customFormat="1" x14ac:dyDescent="0.25"/>
    <row r="2940" s="27" customFormat="1" x14ac:dyDescent="0.25"/>
    <row r="2941" s="27" customFormat="1" x14ac:dyDescent="0.25"/>
    <row r="2942" s="27" customFormat="1" x14ac:dyDescent="0.25"/>
    <row r="2943" s="27" customFormat="1" x14ac:dyDescent="0.25"/>
    <row r="2944" s="27" customFormat="1" x14ac:dyDescent="0.25"/>
    <row r="2945" s="27" customFormat="1" x14ac:dyDescent="0.25"/>
    <row r="2946" s="27" customFormat="1" x14ac:dyDescent="0.25"/>
    <row r="2947" s="27" customFormat="1" x14ac:dyDescent="0.25"/>
    <row r="2948" s="27" customFormat="1" x14ac:dyDescent="0.25"/>
    <row r="2949" s="27" customFormat="1" x14ac:dyDescent="0.25"/>
    <row r="2950" s="27" customFormat="1" x14ac:dyDescent="0.25"/>
    <row r="2951" s="27" customFormat="1" x14ac:dyDescent="0.25"/>
    <row r="2952" s="27" customFormat="1" x14ac:dyDescent="0.25"/>
    <row r="2953" s="27" customFormat="1" x14ac:dyDescent="0.25"/>
    <row r="2954" s="27" customFormat="1" x14ac:dyDescent="0.25"/>
    <row r="2955" s="27" customFormat="1" x14ac:dyDescent="0.25"/>
    <row r="2956" s="27" customFormat="1" x14ac:dyDescent="0.25"/>
    <row r="2957" s="27" customFormat="1" x14ac:dyDescent="0.25"/>
    <row r="2958" s="27" customFormat="1" x14ac:dyDescent="0.25"/>
    <row r="2959" s="27" customFormat="1" x14ac:dyDescent="0.25"/>
    <row r="2960" s="27" customFormat="1" x14ac:dyDescent="0.25"/>
    <row r="2961" s="27" customFormat="1" x14ac:dyDescent="0.25"/>
    <row r="2962" s="27" customFormat="1" x14ac:dyDescent="0.25"/>
    <row r="2963" s="27" customFormat="1" x14ac:dyDescent="0.25"/>
    <row r="2964" s="27" customFormat="1" x14ac:dyDescent="0.25"/>
    <row r="2965" s="27" customFormat="1" x14ac:dyDescent="0.25"/>
    <row r="2966" s="27" customFormat="1" x14ac:dyDescent="0.25"/>
    <row r="2967" s="27" customFormat="1" x14ac:dyDescent="0.25"/>
    <row r="2968" s="27" customFormat="1" x14ac:dyDescent="0.25"/>
    <row r="2969" s="27" customFormat="1" x14ac:dyDescent="0.25"/>
    <row r="2970" s="27" customFormat="1" x14ac:dyDescent="0.25"/>
    <row r="2971" s="27" customFormat="1" x14ac:dyDescent="0.25"/>
    <row r="2972" s="27" customFormat="1" x14ac:dyDescent="0.25"/>
    <row r="2973" s="27" customFormat="1" x14ac:dyDescent="0.25"/>
    <row r="2974" s="27" customFormat="1" x14ac:dyDescent="0.25"/>
    <row r="2975" s="27" customFormat="1" x14ac:dyDescent="0.25"/>
    <row r="2976" s="27" customFormat="1" x14ac:dyDescent="0.25"/>
    <row r="2977" s="27" customFormat="1" x14ac:dyDescent="0.25"/>
    <row r="2978" s="27" customFormat="1" x14ac:dyDescent="0.25"/>
    <row r="2979" s="27" customFormat="1" x14ac:dyDescent="0.25"/>
    <row r="2980" s="27" customFormat="1" x14ac:dyDescent="0.25"/>
    <row r="2981" s="27" customFormat="1" x14ac:dyDescent="0.25"/>
    <row r="2982" s="27" customFormat="1" x14ac:dyDescent="0.25"/>
    <row r="2983" s="27" customFormat="1" x14ac:dyDescent="0.25"/>
    <row r="2984" s="27" customFormat="1" x14ac:dyDescent="0.25"/>
    <row r="2985" s="27" customFormat="1" x14ac:dyDescent="0.25"/>
    <row r="2986" s="27" customFormat="1" x14ac:dyDescent="0.25"/>
    <row r="2987" s="27" customFormat="1" x14ac:dyDescent="0.25"/>
    <row r="2988" s="27" customFormat="1" x14ac:dyDescent="0.25"/>
    <row r="2989" s="27" customFormat="1" x14ac:dyDescent="0.25"/>
    <row r="2990" s="27" customFormat="1" x14ac:dyDescent="0.25"/>
    <row r="2991" s="27" customFormat="1" x14ac:dyDescent="0.25"/>
    <row r="2992" s="27" customFormat="1" x14ac:dyDescent="0.25"/>
    <row r="2993" s="27" customFormat="1" x14ac:dyDescent="0.25"/>
    <row r="2994" s="27" customFormat="1" x14ac:dyDescent="0.25"/>
    <row r="2995" s="27" customFormat="1" x14ac:dyDescent="0.25"/>
    <row r="2996" s="27" customFormat="1" x14ac:dyDescent="0.25"/>
    <row r="2997" s="27" customFormat="1" x14ac:dyDescent="0.25"/>
    <row r="2998" s="27" customFormat="1" x14ac:dyDescent="0.25"/>
    <row r="2999" s="27" customFormat="1" x14ac:dyDescent="0.25"/>
    <row r="3000" s="27" customFormat="1" x14ac:dyDescent="0.25"/>
    <row r="3001" s="27" customFormat="1" x14ac:dyDescent="0.25"/>
    <row r="3002" s="27" customFormat="1" x14ac:dyDescent="0.25"/>
    <row r="3003" s="27" customFormat="1" x14ac:dyDescent="0.25"/>
    <row r="3004" s="27" customFormat="1" x14ac:dyDescent="0.25"/>
    <row r="3005" s="27" customFormat="1" x14ac:dyDescent="0.25"/>
    <row r="3006" s="27" customFormat="1" x14ac:dyDescent="0.25"/>
    <row r="3007" s="27" customFormat="1" x14ac:dyDescent="0.25"/>
    <row r="3008" s="27" customFormat="1" x14ac:dyDescent="0.25"/>
    <row r="3009" s="27" customFormat="1" x14ac:dyDescent="0.25"/>
    <row r="3010" s="27" customFormat="1" x14ac:dyDescent="0.25"/>
    <row r="3011" s="27" customFormat="1" x14ac:dyDescent="0.25"/>
    <row r="3012" s="27" customFormat="1" x14ac:dyDescent="0.25"/>
    <row r="3013" s="27" customFormat="1" x14ac:dyDescent="0.25"/>
    <row r="3014" s="27" customFormat="1" x14ac:dyDescent="0.25"/>
    <row r="3015" s="27" customFormat="1" x14ac:dyDescent="0.25"/>
    <row r="3016" s="27" customFormat="1" x14ac:dyDescent="0.25"/>
    <row r="3017" s="27" customFormat="1" x14ac:dyDescent="0.25"/>
    <row r="3018" s="27" customFormat="1" x14ac:dyDescent="0.25"/>
    <row r="3019" s="27" customFormat="1" x14ac:dyDescent="0.25"/>
    <row r="3020" s="27" customFormat="1" x14ac:dyDescent="0.25"/>
    <row r="3021" s="27" customFormat="1" x14ac:dyDescent="0.25"/>
    <row r="3022" s="27" customFormat="1" x14ac:dyDescent="0.25"/>
    <row r="3023" s="27" customFormat="1" x14ac:dyDescent="0.25"/>
    <row r="3024" s="27" customFormat="1" x14ac:dyDescent="0.25"/>
    <row r="3025" s="27" customFormat="1" x14ac:dyDescent="0.25"/>
    <row r="3026" s="27" customFormat="1" x14ac:dyDescent="0.25"/>
    <row r="3027" s="27" customFormat="1" x14ac:dyDescent="0.25"/>
    <row r="3028" s="27" customFormat="1" x14ac:dyDescent="0.25"/>
    <row r="3029" s="27" customFormat="1" x14ac:dyDescent="0.25"/>
    <row r="3030" s="27" customFormat="1" x14ac:dyDescent="0.25"/>
    <row r="3031" s="27" customFormat="1" x14ac:dyDescent="0.25"/>
    <row r="3032" s="27" customFormat="1" x14ac:dyDescent="0.25"/>
    <row r="3033" s="27" customFormat="1" x14ac:dyDescent="0.25"/>
    <row r="3034" s="27" customFormat="1" x14ac:dyDescent="0.25"/>
    <row r="3035" s="27" customFormat="1" x14ac:dyDescent="0.25"/>
    <row r="3036" s="27" customFormat="1" x14ac:dyDescent="0.25"/>
    <row r="3037" s="27" customFormat="1" x14ac:dyDescent="0.25"/>
    <row r="3038" s="27" customFormat="1" x14ac:dyDescent="0.25"/>
    <row r="3039" s="27" customFormat="1" x14ac:dyDescent="0.25"/>
    <row r="3040" s="27" customFormat="1" x14ac:dyDescent="0.25"/>
    <row r="3041" s="27" customFormat="1" x14ac:dyDescent="0.25"/>
    <row r="3042" s="27" customFormat="1" x14ac:dyDescent="0.25"/>
    <row r="3043" s="27" customFormat="1" x14ac:dyDescent="0.25"/>
    <row r="3044" s="27" customFormat="1" x14ac:dyDescent="0.25"/>
    <row r="3045" s="27" customFormat="1" x14ac:dyDescent="0.25"/>
    <row r="3046" s="27" customFormat="1" x14ac:dyDescent="0.25"/>
    <row r="3047" s="27" customFormat="1" x14ac:dyDescent="0.25"/>
    <row r="3048" s="27" customFormat="1" x14ac:dyDescent="0.25"/>
    <row r="3049" s="27" customFormat="1" x14ac:dyDescent="0.25"/>
    <row r="3050" s="27" customFormat="1" x14ac:dyDescent="0.25"/>
    <row r="3051" s="27" customFormat="1" x14ac:dyDescent="0.25"/>
    <row r="3052" s="27" customFormat="1" x14ac:dyDescent="0.25"/>
    <row r="3053" s="27" customFormat="1" x14ac:dyDescent="0.25"/>
    <row r="3054" s="27" customFormat="1" x14ac:dyDescent="0.25"/>
    <row r="3055" s="27" customFormat="1" x14ac:dyDescent="0.25"/>
    <row r="3056" s="27" customFormat="1" x14ac:dyDescent="0.25"/>
    <row r="3057" s="27" customFormat="1" x14ac:dyDescent="0.25"/>
    <row r="3058" s="27" customFormat="1" x14ac:dyDescent="0.25"/>
    <row r="3059" s="27" customFormat="1" x14ac:dyDescent="0.25"/>
    <row r="3060" s="27" customFormat="1" x14ac:dyDescent="0.25"/>
    <row r="3061" s="27" customFormat="1" x14ac:dyDescent="0.25"/>
    <row r="3062" s="27" customFormat="1" x14ac:dyDescent="0.25"/>
    <row r="3063" s="27" customFormat="1" x14ac:dyDescent="0.25"/>
    <row r="3064" s="27" customFormat="1" x14ac:dyDescent="0.25"/>
    <row r="3065" s="27" customFormat="1" x14ac:dyDescent="0.25"/>
    <row r="3066" s="27" customFormat="1" x14ac:dyDescent="0.25"/>
    <row r="3067" s="27" customFormat="1" x14ac:dyDescent="0.25"/>
    <row r="3068" s="27" customFormat="1" x14ac:dyDescent="0.25"/>
    <row r="3069" s="27" customFormat="1" x14ac:dyDescent="0.25"/>
    <row r="3070" s="27" customFormat="1" x14ac:dyDescent="0.25"/>
    <row r="3071" s="27" customFormat="1" x14ac:dyDescent="0.25"/>
    <row r="3072" s="27" customFormat="1" x14ac:dyDescent="0.25"/>
    <row r="3073" s="27" customFormat="1" x14ac:dyDescent="0.25"/>
    <row r="3074" s="27" customFormat="1" x14ac:dyDescent="0.25"/>
    <row r="3075" s="27" customFormat="1" x14ac:dyDescent="0.25"/>
    <row r="3076" s="27" customFormat="1" x14ac:dyDescent="0.25"/>
    <row r="3077" s="27" customFormat="1" x14ac:dyDescent="0.25"/>
    <row r="3078" s="27" customFormat="1" x14ac:dyDescent="0.25"/>
    <row r="3079" s="27" customFormat="1" x14ac:dyDescent="0.25"/>
    <row r="3080" s="27" customFormat="1" x14ac:dyDescent="0.25"/>
    <row r="3081" s="27" customFormat="1" x14ac:dyDescent="0.25"/>
    <row r="3082" s="27" customFormat="1" x14ac:dyDescent="0.25"/>
    <row r="3083" s="27" customFormat="1" x14ac:dyDescent="0.25"/>
    <row r="3084" s="27" customFormat="1" x14ac:dyDescent="0.25"/>
    <row r="3085" s="27" customFormat="1" x14ac:dyDescent="0.25"/>
    <row r="3086" s="27" customFormat="1" x14ac:dyDescent="0.25"/>
    <row r="3087" s="27" customFormat="1" x14ac:dyDescent="0.25"/>
    <row r="3088" s="27" customFormat="1" x14ac:dyDescent="0.25"/>
    <row r="3089" s="27" customFormat="1" x14ac:dyDescent="0.25"/>
    <row r="3090" s="27" customFormat="1" x14ac:dyDescent="0.25"/>
    <row r="3091" s="27" customFormat="1" x14ac:dyDescent="0.25"/>
    <row r="3092" s="27" customFormat="1" x14ac:dyDescent="0.25"/>
    <row r="3093" s="27" customFormat="1" x14ac:dyDescent="0.25"/>
    <row r="3094" s="27" customFormat="1" x14ac:dyDescent="0.25"/>
    <row r="3095" s="27" customFormat="1" x14ac:dyDescent="0.25"/>
    <row r="3096" s="27" customFormat="1" x14ac:dyDescent="0.25"/>
    <row r="3097" s="27" customFormat="1" x14ac:dyDescent="0.25"/>
    <row r="3098" s="27" customFormat="1" x14ac:dyDescent="0.25"/>
    <row r="3099" s="27" customFormat="1" x14ac:dyDescent="0.25"/>
    <row r="3100" s="27" customFormat="1" x14ac:dyDescent="0.25"/>
    <row r="3101" s="27" customFormat="1" x14ac:dyDescent="0.25"/>
    <row r="3102" s="27" customFormat="1" x14ac:dyDescent="0.25"/>
    <row r="3103" s="27" customFormat="1" x14ac:dyDescent="0.25"/>
    <row r="3104" s="27" customFormat="1" x14ac:dyDescent="0.25"/>
    <row r="3105" s="27" customFormat="1" x14ac:dyDescent="0.25"/>
    <row r="3106" s="27" customFormat="1" x14ac:dyDescent="0.25"/>
    <row r="3107" s="27" customFormat="1" x14ac:dyDescent="0.25"/>
    <row r="3108" s="27" customFormat="1" x14ac:dyDescent="0.25"/>
    <row r="3109" s="27" customFormat="1" x14ac:dyDescent="0.25"/>
    <row r="3110" s="27" customFormat="1" x14ac:dyDescent="0.25"/>
    <row r="3111" s="27" customFormat="1" x14ac:dyDescent="0.25"/>
    <row r="3112" s="27" customFormat="1" x14ac:dyDescent="0.25"/>
    <row r="3113" s="27" customFormat="1" x14ac:dyDescent="0.25"/>
    <row r="3114" s="27" customFormat="1" x14ac:dyDescent="0.25"/>
    <row r="3115" s="27" customFormat="1" x14ac:dyDescent="0.25"/>
    <row r="3116" s="27" customFormat="1" x14ac:dyDescent="0.25"/>
    <row r="3117" s="27" customFormat="1" x14ac:dyDescent="0.25"/>
    <row r="3118" s="27" customFormat="1" x14ac:dyDescent="0.25"/>
    <row r="3119" s="27" customFormat="1" x14ac:dyDescent="0.25"/>
    <row r="3120" s="27" customFormat="1" x14ac:dyDescent="0.25"/>
    <row r="3121" s="27" customFormat="1" x14ac:dyDescent="0.25"/>
    <row r="3122" s="27" customFormat="1" x14ac:dyDescent="0.25"/>
    <row r="3123" s="27" customFormat="1" x14ac:dyDescent="0.25"/>
    <row r="3124" s="27" customFormat="1" x14ac:dyDescent="0.25"/>
    <row r="3125" s="27" customFormat="1" x14ac:dyDescent="0.25"/>
    <row r="3126" s="27" customFormat="1" x14ac:dyDescent="0.25"/>
    <row r="3127" s="27" customFormat="1" x14ac:dyDescent="0.25"/>
    <row r="3128" s="27" customFormat="1" x14ac:dyDescent="0.25"/>
    <row r="3129" s="27" customFormat="1" x14ac:dyDescent="0.25"/>
    <row r="3130" s="27" customFormat="1" x14ac:dyDescent="0.25"/>
    <row r="3131" s="27" customFormat="1" x14ac:dyDescent="0.25"/>
    <row r="3132" s="27" customFormat="1" x14ac:dyDescent="0.25"/>
    <row r="3133" s="27" customFormat="1" x14ac:dyDescent="0.25"/>
    <row r="3134" s="27" customFormat="1" x14ac:dyDescent="0.25"/>
    <row r="3135" s="27" customFormat="1" x14ac:dyDescent="0.25"/>
    <row r="3136" s="27" customFormat="1" x14ac:dyDescent="0.25"/>
    <row r="3137" s="27" customFormat="1" x14ac:dyDescent="0.25"/>
    <row r="3138" s="27" customFormat="1" x14ac:dyDescent="0.25"/>
    <row r="3139" s="27" customFormat="1" x14ac:dyDescent="0.25"/>
    <row r="3140" s="27" customFormat="1" x14ac:dyDescent="0.25"/>
    <row r="3141" s="27" customFormat="1" x14ac:dyDescent="0.25"/>
    <row r="3142" s="27" customFormat="1" x14ac:dyDescent="0.25"/>
    <row r="3143" s="27" customFormat="1" x14ac:dyDescent="0.25"/>
    <row r="3144" s="27" customFormat="1" x14ac:dyDescent="0.25"/>
    <row r="3145" s="27" customFormat="1" x14ac:dyDescent="0.25"/>
    <row r="3146" s="27" customFormat="1" x14ac:dyDescent="0.25"/>
    <row r="3147" s="27" customFormat="1" x14ac:dyDescent="0.25"/>
    <row r="3148" s="27" customFormat="1" x14ac:dyDescent="0.25"/>
    <row r="3149" s="27" customFormat="1" x14ac:dyDescent="0.25"/>
    <row r="3150" s="27" customFormat="1" x14ac:dyDescent="0.25"/>
    <row r="3151" s="27" customFormat="1" x14ac:dyDescent="0.25"/>
    <row r="3152" s="27" customFormat="1" x14ac:dyDescent="0.25"/>
    <row r="3153" s="27" customFormat="1" x14ac:dyDescent="0.25"/>
    <row r="3154" s="27" customFormat="1" x14ac:dyDescent="0.25"/>
    <row r="3155" s="27" customFormat="1" x14ac:dyDescent="0.25"/>
    <row r="3156" s="27" customFormat="1" x14ac:dyDescent="0.25"/>
    <row r="3157" s="27" customFormat="1" x14ac:dyDescent="0.25"/>
    <row r="3158" s="27" customFormat="1" x14ac:dyDescent="0.25"/>
    <row r="3159" s="27" customFormat="1" x14ac:dyDescent="0.25"/>
    <row r="3160" s="27" customFormat="1" x14ac:dyDescent="0.25"/>
    <row r="3161" s="27" customFormat="1" x14ac:dyDescent="0.25"/>
    <row r="3162" s="27" customFormat="1" x14ac:dyDescent="0.25"/>
    <row r="3163" s="27" customFormat="1" x14ac:dyDescent="0.25"/>
    <row r="3164" s="27" customFormat="1" x14ac:dyDescent="0.25"/>
    <row r="3165" s="27" customFormat="1" x14ac:dyDescent="0.25"/>
    <row r="3166" s="27" customFormat="1" x14ac:dyDescent="0.25"/>
    <row r="3167" s="27" customFormat="1" x14ac:dyDescent="0.25"/>
    <row r="3168" s="27" customFormat="1" x14ac:dyDescent="0.25"/>
    <row r="3169" s="27" customFormat="1" x14ac:dyDescent="0.25"/>
    <row r="3170" s="27" customFormat="1" x14ac:dyDescent="0.25"/>
    <row r="3171" s="27" customFormat="1" x14ac:dyDescent="0.25"/>
    <row r="3172" s="27" customFormat="1" x14ac:dyDescent="0.25"/>
    <row r="3173" s="27" customFormat="1" x14ac:dyDescent="0.25"/>
    <row r="3174" s="27" customFormat="1" x14ac:dyDescent="0.25"/>
    <row r="3175" s="27" customFormat="1" x14ac:dyDescent="0.25"/>
    <row r="3176" s="27" customFormat="1" x14ac:dyDescent="0.25"/>
    <row r="3177" s="27" customFormat="1" x14ac:dyDescent="0.25"/>
    <row r="3178" s="27" customFormat="1" x14ac:dyDescent="0.25"/>
    <row r="3179" s="27" customFormat="1" x14ac:dyDescent="0.25"/>
    <row r="3180" s="27" customFormat="1" x14ac:dyDescent="0.25"/>
    <row r="3181" s="27" customFormat="1" x14ac:dyDescent="0.25"/>
    <row r="3182" s="27" customFormat="1" x14ac:dyDescent="0.25"/>
    <row r="3183" s="27" customFormat="1" x14ac:dyDescent="0.25"/>
    <row r="3184" s="27" customFormat="1" x14ac:dyDescent="0.25"/>
    <row r="3185" s="27" customFormat="1" x14ac:dyDescent="0.25"/>
    <row r="3186" s="27" customFormat="1" x14ac:dyDescent="0.25"/>
    <row r="3187" s="27" customFormat="1" x14ac:dyDescent="0.25"/>
    <row r="3188" s="27" customFormat="1" x14ac:dyDescent="0.25"/>
    <row r="3189" s="27" customFormat="1" x14ac:dyDescent="0.25"/>
    <row r="3190" s="27" customFormat="1" x14ac:dyDescent="0.25"/>
    <row r="3191" s="27" customFormat="1" x14ac:dyDescent="0.25"/>
    <row r="3192" s="27" customFormat="1" x14ac:dyDescent="0.25"/>
    <row r="3193" s="27" customFormat="1" x14ac:dyDescent="0.25"/>
    <row r="3194" s="27" customFormat="1" x14ac:dyDescent="0.25"/>
    <row r="3195" s="27" customFormat="1" x14ac:dyDescent="0.25"/>
    <row r="3196" s="27" customFormat="1" x14ac:dyDescent="0.25"/>
    <row r="3197" s="27" customFormat="1" x14ac:dyDescent="0.25"/>
    <row r="3198" s="27" customFormat="1" x14ac:dyDescent="0.25"/>
    <row r="3199" s="27" customFormat="1" x14ac:dyDescent="0.25"/>
    <row r="3200" s="27" customFormat="1" x14ac:dyDescent="0.25"/>
    <row r="3201" s="27" customFormat="1" x14ac:dyDescent="0.25"/>
    <row r="3202" s="27" customFormat="1" x14ac:dyDescent="0.25"/>
    <row r="3203" s="27" customFormat="1" x14ac:dyDescent="0.25"/>
    <row r="3204" s="27" customFormat="1" x14ac:dyDescent="0.25"/>
    <row r="3205" s="27" customFormat="1" x14ac:dyDescent="0.25"/>
    <row r="3206" s="27" customFormat="1" x14ac:dyDescent="0.25"/>
    <row r="3207" s="27" customFormat="1" x14ac:dyDescent="0.25"/>
    <row r="3208" s="27" customFormat="1" x14ac:dyDescent="0.25"/>
    <row r="3209" s="27" customFormat="1" x14ac:dyDescent="0.25"/>
    <row r="3210" s="27" customFormat="1" x14ac:dyDescent="0.25"/>
    <row r="3211" s="27" customFormat="1" x14ac:dyDescent="0.25"/>
    <row r="3212" s="27" customFormat="1" x14ac:dyDescent="0.25"/>
    <row r="3213" s="27" customFormat="1" x14ac:dyDescent="0.25"/>
    <row r="3214" s="27" customFormat="1" x14ac:dyDescent="0.25"/>
    <row r="3215" s="27" customFormat="1" x14ac:dyDescent="0.25"/>
    <row r="3216" s="27" customFormat="1" x14ac:dyDescent="0.25"/>
    <row r="3217" s="27" customFormat="1" x14ac:dyDescent="0.25"/>
    <row r="3218" s="27" customFormat="1" x14ac:dyDescent="0.25"/>
    <row r="3219" s="27" customFormat="1" x14ac:dyDescent="0.25"/>
    <row r="3220" s="27" customFormat="1" x14ac:dyDescent="0.25"/>
    <row r="3221" s="27" customFormat="1" x14ac:dyDescent="0.25"/>
    <row r="3222" s="27" customFormat="1" x14ac:dyDescent="0.25"/>
    <row r="3223" s="27" customFormat="1" x14ac:dyDescent="0.25"/>
    <row r="3224" s="27" customFormat="1" x14ac:dyDescent="0.25"/>
    <row r="3225" s="27" customFormat="1" x14ac:dyDescent="0.25"/>
    <row r="3226" s="27" customFormat="1" x14ac:dyDescent="0.25"/>
    <row r="3227" s="27" customFormat="1" x14ac:dyDescent="0.25"/>
    <row r="3228" s="27" customFormat="1" x14ac:dyDescent="0.25"/>
    <row r="3229" s="27" customFormat="1" x14ac:dyDescent="0.25"/>
    <row r="3230" s="27" customFormat="1" x14ac:dyDescent="0.25"/>
    <row r="3231" s="27" customFormat="1" x14ac:dyDescent="0.25"/>
    <row r="3232" s="27" customFormat="1" x14ac:dyDescent="0.25"/>
    <row r="3233" s="27" customFormat="1" x14ac:dyDescent="0.25"/>
    <row r="3234" s="27" customFormat="1" x14ac:dyDescent="0.25"/>
    <row r="3235" s="27" customFormat="1" x14ac:dyDescent="0.25"/>
    <row r="3236" s="27" customFormat="1" x14ac:dyDescent="0.25"/>
    <row r="3237" s="27" customFormat="1" x14ac:dyDescent="0.25"/>
    <row r="3238" s="27" customFormat="1" x14ac:dyDescent="0.25"/>
    <row r="3239" s="27" customFormat="1" x14ac:dyDescent="0.25"/>
    <row r="3240" s="27" customFormat="1" x14ac:dyDescent="0.25"/>
    <row r="3241" s="27" customFormat="1" x14ac:dyDescent="0.25"/>
    <row r="3242" s="27" customFormat="1" x14ac:dyDescent="0.25"/>
    <row r="3243" s="27" customFormat="1" x14ac:dyDescent="0.25"/>
    <row r="3244" s="27" customFormat="1" x14ac:dyDescent="0.25"/>
    <row r="3245" s="27" customFormat="1" x14ac:dyDescent="0.25"/>
    <row r="3246" s="27" customFormat="1" x14ac:dyDescent="0.25"/>
    <row r="3247" s="27" customFormat="1" x14ac:dyDescent="0.25"/>
    <row r="3248" s="27" customFormat="1" x14ac:dyDescent="0.25"/>
    <row r="3249" s="27" customFormat="1" x14ac:dyDescent="0.25"/>
    <row r="3250" s="27" customFormat="1" x14ac:dyDescent="0.25"/>
    <row r="3251" s="27" customFormat="1" x14ac:dyDescent="0.25"/>
    <row r="3252" s="27" customFormat="1" x14ac:dyDescent="0.25"/>
    <row r="3253" s="27" customFormat="1" x14ac:dyDescent="0.25"/>
    <row r="3254" s="27" customFormat="1" x14ac:dyDescent="0.25"/>
    <row r="3255" s="27" customFormat="1" x14ac:dyDescent="0.25"/>
    <row r="3256" s="27" customFormat="1" x14ac:dyDescent="0.25"/>
    <row r="3257" s="27" customFormat="1" x14ac:dyDescent="0.25"/>
    <row r="3258" s="27" customFormat="1" x14ac:dyDescent="0.25"/>
    <row r="3259" s="27" customFormat="1" x14ac:dyDescent="0.25"/>
    <row r="3260" s="27" customFormat="1" x14ac:dyDescent="0.25"/>
    <row r="3261" s="27" customFormat="1" x14ac:dyDescent="0.25"/>
    <row r="3262" s="27" customFormat="1" x14ac:dyDescent="0.25"/>
    <row r="3263" s="27" customFormat="1" x14ac:dyDescent="0.25"/>
    <row r="3264" s="27" customFormat="1" x14ac:dyDescent="0.25"/>
    <row r="3265" s="27" customFormat="1" x14ac:dyDescent="0.25"/>
    <row r="3266" s="27" customFormat="1" x14ac:dyDescent="0.25"/>
    <row r="3267" s="27" customFormat="1" x14ac:dyDescent="0.25"/>
    <row r="3268" s="27" customFormat="1" x14ac:dyDescent="0.25"/>
    <row r="3269" s="27" customFormat="1" x14ac:dyDescent="0.25"/>
    <row r="3270" s="27" customFormat="1" x14ac:dyDescent="0.25"/>
    <row r="3271" s="27" customFormat="1" x14ac:dyDescent="0.25"/>
    <row r="3272" s="27" customFormat="1" x14ac:dyDescent="0.25"/>
    <row r="3273" s="27" customFormat="1" x14ac:dyDescent="0.25"/>
    <row r="3274" s="27" customFormat="1" x14ac:dyDescent="0.25"/>
    <row r="3275" s="27" customFormat="1" x14ac:dyDescent="0.25"/>
    <row r="3276" s="27" customFormat="1" x14ac:dyDescent="0.25"/>
    <row r="3277" s="27" customFormat="1" x14ac:dyDescent="0.25"/>
    <row r="3278" s="27" customFormat="1" x14ac:dyDescent="0.25"/>
    <row r="3279" s="27" customFormat="1" x14ac:dyDescent="0.25"/>
    <row r="3280" s="27" customFormat="1" x14ac:dyDescent="0.25"/>
    <row r="3281" s="27" customFormat="1" x14ac:dyDescent="0.25"/>
    <row r="3282" s="27" customFormat="1" x14ac:dyDescent="0.25"/>
    <row r="3283" s="27" customFormat="1" x14ac:dyDescent="0.25"/>
    <row r="3284" s="27" customFormat="1" x14ac:dyDescent="0.25"/>
    <row r="3285" s="27" customFormat="1" x14ac:dyDescent="0.25"/>
    <row r="3286" s="27" customFormat="1" x14ac:dyDescent="0.25"/>
    <row r="3287" s="27" customFormat="1" x14ac:dyDescent="0.25"/>
    <row r="3288" s="27" customFormat="1" x14ac:dyDescent="0.25"/>
    <row r="3289" s="27" customFormat="1" x14ac:dyDescent="0.25"/>
    <row r="3290" s="27" customFormat="1" x14ac:dyDescent="0.25"/>
    <row r="3291" s="27" customFormat="1" x14ac:dyDescent="0.25"/>
    <row r="3292" s="27" customFormat="1" x14ac:dyDescent="0.25"/>
    <row r="3293" s="27" customFormat="1" x14ac:dyDescent="0.25"/>
    <row r="3294" s="27" customFormat="1" x14ac:dyDescent="0.25"/>
    <row r="3295" s="27" customFormat="1" x14ac:dyDescent="0.25"/>
    <row r="3296" s="27" customFormat="1" x14ac:dyDescent="0.25"/>
    <row r="3297" s="27" customFormat="1" x14ac:dyDescent="0.25"/>
    <row r="3298" s="27" customFormat="1" x14ac:dyDescent="0.25"/>
    <row r="3299" s="27" customFormat="1" x14ac:dyDescent="0.25"/>
    <row r="3300" s="27" customFormat="1" x14ac:dyDescent="0.25"/>
    <row r="3301" s="27" customFormat="1" x14ac:dyDescent="0.25"/>
    <row r="3302" s="27" customFormat="1" x14ac:dyDescent="0.25"/>
    <row r="3303" s="27" customFormat="1" x14ac:dyDescent="0.25"/>
    <row r="3304" s="27" customFormat="1" x14ac:dyDescent="0.25"/>
    <row r="3305" s="27" customFormat="1" x14ac:dyDescent="0.25"/>
    <row r="3306" s="27" customFormat="1" x14ac:dyDescent="0.25"/>
    <row r="3307" s="27" customFormat="1" x14ac:dyDescent="0.25"/>
    <row r="3308" s="27" customFormat="1" x14ac:dyDescent="0.25"/>
    <row r="3309" s="27" customFormat="1" x14ac:dyDescent="0.25"/>
    <row r="3310" s="27" customFormat="1" x14ac:dyDescent="0.25"/>
    <row r="3311" s="27" customFormat="1" x14ac:dyDescent="0.25"/>
    <row r="3312" s="27" customFormat="1" x14ac:dyDescent="0.25"/>
    <row r="3313" s="27" customFormat="1" x14ac:dyDescent="0.25"/>
    <row r="3314" s="27" customFormat="1" x14ac:dyDescent="0.25"/>
    <row r="3315" s="27" customFormat="1" x14ac:dyDescent="0.25"/>
    <row r="3316" s="27" customFormat="1" x14ac:dyDescent="0.25"/>
    <row r="3317" s="27" customFormat="1" x14ac:dyDescent="0.25"/>
    <row r="3318" s="27" customFormat="1" x14ac:dyDescent="0.25"/>
    <row r="3319" s="27" customFormat="1" x14ac:dyDescent="0.25"/>
    <row r="3320" s="27" customFormat="1" x14ac:dyDescent="0.25"/>
    <row r="3321" s="27" customFormat="1" x14ac:dyDescent="0.25"/>
    <row r="3322" s="27" customFormat="1" x14ac:dyDescent="0.25"/>
    <row r="3323" s="27" customFormat="1" x14ac:dyDescent="0.25"/>
    <row r="3324" s="27" customFormat="1" x14ac:dyDescent="0.25"/>
    <row r="3325" s="27" customFormat="1" x14ac:dyDescent="0.25"/>
    <row r="3326" s="27" customFormat="1" x14ac:dyDescent="0.25"/>
    <row r="3327" s="27" customFormat="1" x14ac:dyDescent="0.25"/>
    <row r="3328" s="27" customFormat="1" x14ac:dyDescent="0.25"/>
    <row r="3329" s="27" customFormat="1" x14ac:dyDescent="0.25"/>
    <row r="3330" s="27" customFormat="1" x14ac:dyDescent="0.25"/>
    <row r="3331" s="27" customFormat="1" x14ac:dyDescent="0.25"/>
    <row r="3332" s="27" customFormat="1" x14ac:dyDescent="0.25"/>
    <row r="3333" s="27" customFormat="1" x14ac:dyDescent="0.25"/>
    <row r="3334" s="27" customFormat="1" x14ac:dyDescent="0.25"/>
    <row r="3335" s="27" customFormat="1" x14ac:dyDescent="0.25"/>
    <row r="3336" s="27" customFormat="1" x14ac:dyDescent="0.25"/>
    <row r="3337" s="27" customFormat="1" x14ac:dyDescent="0.25"/>
    <row r="3338" s="27" customFormat="1" x14ac:dyDescent="0.25"/>
    <row r="3339" s="27" customFormat="1" x14ac:dyDescent="0.25"/>
    <row r="3340" s="27" customFormat="1" x14ac:dyDescent="0.25"/>
    <row r="3341" s="27" customFormat="1" x14ac:dyDescent="0.25"/>
    <row r="3342" s="27" customFormat="1" x14ac:dyDescent="0.25"/>
    <row r="3343" s="27" customFormat="1" x14ac:dyDescent="0.25"/>
    <row r="3344" s="27" customFormat="1" x14ac:dyDescent="0.25"/>
    <row r="3345" s="27" customFormat="1" x14ac:dyDescent="0.25"/>
    <row r="3346" s="27" customFormat="1" x14ac:dyDescent="0.25"/>
    <row r="3347" s="27" customFormat="1" x14ac:dyDescent="0.25"/>
    <row r="3348" s="27" customFormat="1" x14ac:dyDescent="0.25"/>
    <row r="3349" s="27" customFormat="1" x14ac:dyDescent="0.25"/>
    <row r="3350" s="27" customFormat="1" x14ac:dyDescent="0.25"/>
    <row r="3351" s="27" customFormat="1" x14ac:dyDescent="0.25"/>
    <row r="3352" s="27" customFormat="1" x14ac:dyDescent="0.25"/>
    <row r="3353" s="27" customFormat="1" x14ac:dyDescent="0.25"/>
    <row r="3354" s="27" customFormat="1" x14ac:dyDescent="0.25"/>
    <row r="3355" s="27" customFormat="1" x14ac:dyDescent="0.25"/>
    <row r="3356" s="27" customFormat="1" x14ac:dyDescent="0.25"/>
    <row r="3357" s="27" customFormat="1" x14ac:dyDescent="0.25"/>
    <row r="3358" s="27" customFormat="1" x14ac:dyDescent="0.25"/>
    <row r="3359" s="27" customFormat="1" x14ac:dyDescent="0.25"/>
    <row r="3360" s="27" customFormat="1" x14ac:dyDescent="0.25"/>
    <row r="3361" s="27" customFormat="1" x14ac:dyDescent="0.25"/>
    <row r="3362" s="27" customFormat="1" x14ac:dyDescent="0.25"/>
    <row r="3363" s="27" customFormat="1" x14ac:dyDescent="0.25"/>
    <row r="3364" s="27" customFormat="1" x14ac:dyDescent="0.25"/>
    <row r="3365" s="27" customFormat="1" x14ac:dyDescent="0.25"/>
    <row r="3366" s="27" customFormat="1" x14ac:dyDescent="0.25"/>
    <row r="3367" s="27" customFormat="1" x14ac:dyDescent="0.25"/>
    <row r="3368" s="27" customFormat="1" x14ac:dyDescent="0.25"/>
    <row r="3369" s="27" customFormat="1" x14ac:dyDescent="0.25"/>
    <row r="3370" s="27" customFormat="1" x14ac:dyDescent="0.25"/>
    <row r="3371" s="27" customFormat="1" x14ac:dyDescent="0.25"/>
    <row r="3372" s="27" customFormat="1" x14ac:dyDescent="0.25"/>
    <row r="3373" s="27" customFormat="1" x14ac:dyDescent="0.25"/>
    <row r="3374" s="27" customFormat="1" x14ac:dyDescent="0.25"/>
    <row r="3375" s="27" customFormat="1" x14ac:dyDescent="0.25"/>
    <row r="3376" s="27" customFormat="1" x14ac:dyDescent="0.25"/>
    <row r="3377" s="27" customFormat="1" x14ac:dyDescent="0.25"/>
    <row r="3378" s="27" customFormat="1" x14ac:dyDescent="0.25"/>
    <row r="3379" s="27" customFormat="1" x14ac:dyDescent="0.25"/>
    <row r="3380" s="27" customFormat="1" x14ac:dyDescent="0.25"/>
    <row r="3381" s="27" customFormat="1" x14ac:dyDescent="0.25"/>
    <row r="3382" s="27" customFormat="1" x14ac:dyDescent="0.25"/>
    <row r="3383" s="27" customFormat="1" x14ac:dyDescent="0.25"/>
    <row r="3384" s="27" customFormat="1" x14ac:dyDescent="0.25"/>
    <row r="3385" s="27" customFormat="1" x14ac:dyDescent="0.25"/>
    <row r="3386" s="27" customFormat="1" x14ac:dyDescent="0.25"/>
    <row r="3387" s="27" customFormat="1" x14ac:dyDescent="0.25"/>
    <row r="3388" s="27" customFormat="1" x14ac:dyDescent="0.25"/>
    <row r="3389" s="27" customFormat="1" x14ac:dyDescent="0.25"/>
    <row r="3390" s="27" customFormat="1" x14ac:dyDescent="0.25"/>
    <row r="3391" s="27" customFormat="1" x14ac:dyDescent="0.25"/>
    <row r="3392" s="27" customFormat="1" x14ac:dyDescent="0.25"/>
    <row r="3393" s="27" customFormat="1" x14ac:dyDescent="0.25"/>
    <row r="3394" s="27" customFormat="1" x14ac:dyDescent="0.25"/>
    <row r="3395" s="27" customFormat="1" x14ac:dyDescent="0.25"/>
    <row r="3396" s="27" customFormat="1" x14ac:dyDescent="0.25"/>
    <row r="3397" s="27" customFormat="1" x14ac:dyDescent="0.25"/>
    <row r="3398" s="27" customFormat="1" x14ac:dyDescent="0.25"/>
    <row r="3399" s="27" customFormat="1" x14ac:dyDescent="0.25"/>
    <row r="3400" s="27" customFormat="1" x14ac:dyDescent="0.25"/>
    <row r="3401" s="27" customFormat="1" x14ac:dyDescent="0.25"/>
    <row r="3402" s="27" customFormat="1" x14ac:dyDescent="0.25"/>
    <row r="3403" s="27" customFormat="1" x14ac:dyDescent="0.25"/>
    <row r="3404" s="27" customFormat="1" x14ac:dyDescent="0.25"/>
    <row r="3405" s="27" customFormat="1" x14ac:dyDescent="0.25"/>
    <row r="3406" s="27" customFormat="1" x14ac:dyDescent="0.25"/>
    <row r="3407" s="27" customFormat="1" x14ac:dyDescent="0.25"/>
    <row r="3408" s="27" customFormat="1" x14ac:dyDescent="0.25"/>
    <row r="3409" s="27" customFormat="1" x14ac:dyDescent="0.25"/>
    <row r="3410" s="27" customFormat="1" x14ac:dyDescent="0.25"/>
    <row r="3411" s="27" customFormat="1" x14ac:dyDescent="0.25"/>
    <row r="3412" s="27" customFormat="1" x14ac:dyDescent="0.25"/>
    <row r="3413" s="27" customFormat="1" x14ac:dyDescent="0.25"/>
    <row r="3414" s="27" customFormat="1" x14ac:dyDescent="0.25"/>
    <row r="3415" s="27" customFormat="1" x14ac:dyDescent="0.25"/>
    <row r="3416" s="27" customFormat="1" x14ac:dyDescent="0.25"/>
    <row r="3417" s="27" customFormat="1" x14ac:dyDescent="0.25"/>
    <row r="3418" s="27" customFormat="1" x14ac:dyDescent="0.25"/>
    <row r="3419" s="27" customFormat="1" x14ac:dyDescent="0.25"/>
    <row r="3420" s="27" customFormat="1" x14ac:dyDescent="0.25"/>
    <row r="3421" s="27" customFormat="1" x14ac:dyDescent="0.25"/>
    <row r="3422" s="27" customFormat="1" x14ac:dyDescent="0.25"/>
    <row r="3423" s="27" customFormat="1" x14ac:dyDescent="0.25"/>
    <row r="3424" s="27" customFormat="1" x14ac:dyDescent="0.25"/>
    <row r="3425" s="27" customFormat="1" x14ac:dyDescent="0.25"/>
    <row r="3426" s="27" customFormat="1" x14ac:dyDescent="0.25"/>
    <row r="3427" s="27" customFormat="1" x14ac:dyDescent="0.25"/>
    <row r="3428" s="27" customFormat="1" x14ac:dyDescent="0.25"/>
    <row r="3429" s="27" customFormat="1" x14ac:dyDescent="0.25"/>
    <row r="3430" s="27" customFormat="1" x14ac:dyDescent="0.25"/>
    <row r="3431" s="27" customFormat="1" x14ac:dyDescent="0.25"/>
    <row r="3432" s="27" customFormat="1" x14ac:dyDescent="0.25"/>
    <row r="3433" s="27" customFormat="1" x14ac:dyDescent="0.25"/>
    <row r="3434" s="27" customFormat="1" x14ac:dyDescent="0.25"/>
    <row r="3435" s="27" customFormat="1" x14ac:dyDescent="0.25"/>
    <row r="3436" s="27" customFormat="1" x14ac:dyDescent="0.25"/>
    <row r="3437" s="27" customFormat="1" x14ac:dyDescent="0.25"/>
    <row r="3438" s="27" customFormat="1" x14ac:dyDescent="0.25"/>
    <row r="3439" s="27" customFormat="1" x14ac:dyDescent="0.25"/>
    <row r="3440" s="27" customFormat="1" x14ac:dyDescent="0.25"/>
    <row r="3441" s="27" customFormat="1" x14ac:dyDescent="0.25"/>
    <row r="3442" s="27" customFormat="1" x14ac:dyDescent="0.25"/>
    <row r="3443" s="27" customFormat="1" x14ac:dyDescent="0.25"/>
    <row r="3444" s="27" customFormat="1" x14ac:dyDescent="0.25"/>
    <row r="3445" s="27" customFormat="1" x14ac:dyDescent="0.25"/>
    <row r="3446" s="27" customFormat="1" x14ac:dyDescent="0.25"/>
    <row r="3447" s="27" customFormat="1" x14ac:dyDescent="0.25"/>
    <row r="3448" s="27" customFormat="1" x14ac:dyDescent="0.25"/>
    <row r="3449" s="27" customFormat="1" x14ac:dyDescent="0.25"/>
    <row r="3450" s="27" customFormat="1" x14ac:dyDescent="0.25"/>
    <row r="3451" s="27" customFormat="1" x14ac:dyDescent="0.25"/>
    <row r="3452" s="27" customFormat="1" x14ac:dyDescent="0.25"/>
    <row r="3453" s="27" customFormat="1" x14ac:dyDescent="0.25"/>
    <row r="3454" s="27" customFormat="1" x14ac:dyDescent="0.25"/>
    <row r="3455" s="27" customFormat="1" x14ac:dyDescent="0.25"/>
    <row r="3456" s="27" customFormat="1" x14ac:dyDescent="0.25"/>
    <row r="3457" s="27" customFormat="1" x14ac:dyDescent="0.25"/>
    <row r="3458" s="27" customFormat="1" x14ac:dyDescent="0.25"/>
    <row r="3459" s="27" customFormat="1" x14ac:dyDescent="0.25"/>
    <row r="3460" s="27" customFormat="1" x14ac:dyDescent="0.25"/>
    <row r="3461" s="27" customFormat="1" x14ac:dyDescent="0.25"/>
    <row r="3462" s="27" customFormat="1" x14ac:dyDescent="0.25"/>
    <row r="3463" s="27" customFormat="1" x14ac:dyDescent="0.25"/>
    <row r="3464" s="27" customFormat="1" x14ac:dyDescent="0.25"/>
    <row r="3465" s="27" customFormat="1" x14ac:dyDescent="0.25"/>
    <row r="3466" s="27" customFormat="1" x14ac:dyDescent="0.25"/>
    <row r="3467" s="27" customFormat="1" x14ac:dyDescent="0.25"/>
    <row r="3468" s="27" customFormat="1" x14ac:dyDescent="0.25"/>
    <row r="3469" s="27" customFormat="1" x14ac:dyDescent="0.25"/>
    <row r="3470" s="27" customFormat="1" x14ac:dyDescent="0.25"/>
    <row r="3471" s="27" customFormat="1" x14ac:dyDescent="0.25"/>
    <row r="3472" s="27" customFormat="1" x14ac:dyDescent="0.25"/>
    <row r="3473" s="27" customFormat="1" x14ac:dyDescent="0.25"/>
    <row r="3474" s="27" customFormat="1" x14ac:dyDescent="0.25"/>
    <row r="3475" s="27" customFormat="1" x14ac:dyDescent="0.25"/>
    <row r="3476" s="27" customFormat="1" x14ac:dyDescent="0.25"/>
    <row r="3477" s="27" customFormat="1" x14ac:dyDescent="0.25"/>
    <row r="3478" s="27" customFormat="1" x14ac:dyDescent="0.25"/>
    <row r="3479" s="27" customFormat="1" x14ac:dyDescent="0.25"/>
    <row r="3480" s="27" customFormat="1" x14ac:dyDescent="0.25"/>
    <row r="3481" s="27" customFormat="1" x14ac:dyDescent="0.25"/>
    <row r="3482" s="27" customFormat="1" x14ac:dyDescent="0.25"/>
    <row r="3483" s="27" customFormat="1" x14ac:dyDescent="0.25"/>
    <row r="3484" s="27" customFormat="1" x14ac:dyDescent="0.25"/>
    <row r="3485" s="27" customFormat="1" x14ac:dyDescent="0.25"/>
    <row r="3486" s="27" customFormat="1" x14ac:dyDescent="0.25"/>
    <row r="3487" s="27" customFormat="1" x14ac:dyDescent="0.25"/>
    <row r="3488" s="27" customFormat="1" x14ac:dyDescent="0.25"/>
    <row r="3489" s="27" customFormat="1" x14ac:dyDescent="0.25"/>
    <row r="3490" s="27" customFormat="1" x14ac:dyDescent="0.25"/>
    <row r="3491" s="27" customFormat="1" x14ac:dyDescent="0.25"/>
    <row r="3492" s="27" customFormat="1" x14ac:dyDescent="0.25"/>
    <row r="3493" s="27" customFormat="1" x14ac:dyDescent="0.25"/>
    <row r="3494" s="27" customFormat="1" x14ac:dyDescent="0.25"/>
    <row r="3495" s="27" customFormat="1" x14ac:dyDescent="0.25"/>
    <row r="3496" s="27" customFormat="1" x14ac:dyDescent="0.25"/>
    <row r="3497" s="27" customFormat="1" x14ac:dyDescent="0.25"/>
    <row r="3498" s="27" customFormat="1" x14ac:dyDescent="0.25"/>
    <row r="3499" s="27" customFormat="1" x14ac:dyDescent="0.25"/>
    <row r="3500" s="27" customFormat="1" x14ac:dyDescent="0.25"/>
    <row r="3501" s="27" customFormat="1" x14ac:dyDescent="0.25"/>
    <row r="3502" s="27" customFormat="1" x14ac:dyDescent="0.25"/>
    <row r="3503" s="27" customFormat="1" x14ac:dyDescent="0.25"/>
    <row r="3504" s="27" customFormat="1" x14ac:dyDescent="0.25"/>
    <row r="3505" s="27" customFormat="1" x14ac:dyDescent="0.25"/>
    <row r="3506" s="27" customFormat="1" x14ac:dyDescent="0.25"/>
    <row r="3507" s="27" customFormat="1" x14ac:dyDescent="0.25"/>
    <row r="3508" s="27" customFormat="1" x14ac:dyDescent="0.25"/>
    <row r="3509" s="27" customFormat="1" x14ac:dyDescent="0.25"/>
    <row r="3510" s="27" customFormat="1" x14ac:dyDescent="0.25"/>
    <row r="3511" s="27" customFormat="1" x14ac:dyDescent="0.25"/>
    <row r="3512" s="27" customFormat="1" x14ac:dyDescent="0.25"/>
    <row r="3513" s="27" customFormat="1" x14ac:dyDescent="0.25"/>
    <row r="3514" s="27" customFormat="1" x14ac:dyDescent="0.25"/>
    <row r="3515" s="27" customFormat="1" x14ac:dyDescent="0.25"/>
    <row r="3516" s="27" customFormat="1" x14ac:dyDescent="0.25"/>
    <row r="3517" s="27" customFormat="1" x14ac:dyDescent="0.25"/>
    <row r="3518" s="27" customFormat="1" x14ac:dyDescent="0.25"/>
    <row r="3519" s="27" customFormat="1" x14ac:dyDescent="0.25"/>
    <row r="3520" s="27" customFormat="1" x14ac:dyDescent="0.25"/>
    <row r="3521" s="27" customFormat="1" x14ac:dyDescent="0.25"/>
    <row r="3522" s="27" customFormat="1" x14ac:dyDescent="0.25"/>
    <row r="3523" s="27" customFormat="1" x14ac:dyDescent="0.25"/>
    <row r="3524" s="27" customFormat="1" x14ac:dyDescent="0.25"/>
    <row r="3525" s="27" customFormat="1" x14ac:dyDescent="0.25"/>
    <row r="3526" s="27" customFormat="1" x14ac:dyDescent="0.25"/>
    <row r="3527" s="27" customFormat="1" x14ac:dyDescent="0.25"/>
    <row r="3528" s="27" customFormat="1" x14ac:dyDescent="0.25"/>
    <row r="3529" s="27" customFormat="1" x14ac:dyDescent="0.25"/>
    <row r="3530" s="27" customFormat="1" x14ac:dyDescent="0.25"/>
    <row r="3531" s="27" customFormat="1" x14ac:dyDescent="0.25"/>
    <row r="3532" s="27" customFormat="1" x14ac:dyDescent="0.25"/>
    <row r="3533" s="27" customFormat="1" x14ac:dyDescent="0.25"/>
    <row r="3534" s="27" customFormat="1" x14ac:dyDescent="0.25"/>
    <row r="3535" s="27" customFormat="1" x14ac:dyDescent="0.25"/>
    <row r="3536" s="27" customFormat="1" x14ac:dyDescent="0.25"/>
    <row r="3537" s="27" customFormat="1" x14ac:dyDescent="0.25"/>
    <row r="3538" s="27" customFormat="1" x14ac:dyDescent="0.25"/>
    <row r="3539" s="27" customFormat="1" x14ac:dyDescent="0.25"/>
    <row r="3540" s="27" customFormat="1" x14ac:dyDescent="0.25"/>
    <row r="3541" s="27" customFormat="1" x14ac:dyDescent="0.25"/>
    <row r="3542" s="27" customFormat="1" x14ac:dyDescent="0.25"/>
    <row r="3543" s="27" customFormat="1" x14ac:dyDescent="0.25"/>
    <row r="3544" s="27" customFormat="1" x14ac:dyDescent="0.25"/>
    <row r="3545" s="27" customFormat="1" x14ac:dyDescent="0.25"/>
    <row r="3546" s="27" customFormat="1" x14ac:dyDescent="0.25"/>
    <row r="3547" s="27" customFormat="1" x14ac:dyDescent="0.25"/>
    <row r="3548" s="27" customFormat="1" x14ac:dyDescent="0.25"/>
    <row r="3549" s="27" customFormat="1" x14ac:dyDescent="0.25"/>
    <row r="3550" s="27" customFormat="1" x14ac:dyDescent="0.25"/>
    <row r="3551" s="27" customFormat="1" x14ac:dyDescent="0.25"/>
    <row r="3552" s="27" customFormat="1" x14ac:dyDescent="0.25"/>
    <row r="3553" s="27" customFormat="1" x14ac:dyDescent="0.25"/>
    <row r="3554" s="27" customFormat="1" x14ac:dyDescent="0.25"/>
    <row r="3555" s="27" customFormat="1" x14ac:dyDescent="0.25"/>
    <row r="3556" s="27" customFormat="1" x14ac:dyDescent="0.25"/>
    <row r="3557" s="27" customFormat="1" x14ac:dyDescent="0.25"/>
    <row r="3558" s="27" customFormat="1" x14ac:dyDescent="0.25"/>
    <row r="3559" s="27" customFormat="1" x14ac:dyDescent="0.25"/>
    <row r="3560" s="27" customFormat="1" x14ac:dyDescent="0.25"/>
    <row r="3561" s="27" customFormat="1" x14ac:dyDescent="0.25"/>
    <row r="3562" s="27" customFormat="1" x14ac:dyDescent="0.25"/>
    <row r="3563" s="27" customFormat="1" x14ac:dyDescent="0.25"/>
    <row r="3564" s="27" customFormat="1" x14ac:dyDescent="0.25"/>
    <row r="3565" s="27" customFormat="1" x14ac:dyDescent="0.25"/>
    <row r="3566" s="27" customFormat="1" x14ac:dyDescent="0.25"/>
    <row r="3567" s="27" customFormat="1" x14ac:dyDescent="0.25"/>
    <row r="3568" s="27" customFormat="1" x14ac:dyDescent="0.25"/>
    <row r="3569" s="27" customFormat="1" x14ac:dyDescent="0.25"/>
    <row r="3570" s="27" customFormat="1" x14ac:dyDescent="0.25"/>
    <row r="3571" s="27" customFormat="1" x14ac:dyDescent="0.25"/>
    <row r="3572" s="27" customFormat="1" x14ac:dyDescent="0.25"/>
    <row r="3573" s="27" customFormat="1" x14ac:dyDescent="0.25"/>
    <row r="3574" s="27" customFormat="1" x14ac:dyDescent="0.25"/>
    <row r="3575" s="27" customFormat="1" x14ac:dyDescent="0.25"/>
    <row r="3576" s="27" customFormat="1" x14ac:dyDescent="0.25"/>
    <row r="3577" s="27" customFormat="1" x14ac:dyDescent="0.25"/>
    <row r="3578" s="27" customFormat="1" x14ac:dyDescent="0.25"/>
    <row r="3579" s="27" customFormat="1" x14ac:dyDescent="0.25"/>
    <row r="3580" s="27" customFormat="1" x14ac:dyDescent="0.25"/>
    <row r="3581" s="27" customFormat="1" x14ac:dyDescent="0.25"/>
    <row r="3582" s="27" customFormat="1" x14ac:dyDescent="0.25"/>
    <row r="3583" s="27" customFormat="1" x14ac:dyDescent="0.25"/>
    <row r="3584" s="27" customFormat="1" x14ac:dyDescent="0.25"/>
    <row r="3585" s="27" customFormat="1" x14ac:dyDescent="0.25"/>
    <row r="3586" s="27" customFormat="1" x14ac:dyDescent="0.25"/>
    <row r="3587" s="27" customFormat="1" x14ac:dyDescent="0.25"/>
    <row r="3588" s="27" customFormat="1" x14ac:dyDescent="0.25"/>
    <row r="3589" s="27" customFormat="1" x14ac:dyDescent="0.25"/>
    <row r="3590" s="27" customFormat="1" x14ac:dyDescent="0.25"/>
    <row r="3591" s="27" customFormat="1" x14ac:dyDescent="0.25"/>
    <row r="3592" s="27" customFormat="1" x14ac:dyDescent="0.25"/>
    <row r="3593" s="27" customFormat="1" x14ac:dyDescent="0.25"/>
    <row r="3594" s="27" customFormat="1" x14ac:dyDescent="0.25"/>
    <row r="3595" s="27" customFormat="1" x14ac:dyDescent="0.25"/>
    <row r="3596" s="27" customFormat="1" x14ac:dyDescent="0.25"/>
    <row r="3597" s="27" customFormat="1" x14ac:dyDescent="0.25"/>
    <row r="3598" s="27" customFormat="1" x14ac:dyDescent="0.25"/>
    <row r="3599" s="27" customFormat="1" x14ac:dyDescent="0.25"/>
    <row r="3600" s="27" customFormat="1" x14ac:dyDescent="0.25"/>
    <row r="3601" s="27" customFormat="1" x14ac:dyDescent="0.25"/>
    <row r="3602" s="27" customFormat="1" x14ac:dyDescent="0.25"/>
    <row r="3603" s="27" customFormat="1" x14ac:dyDescent="0.25"/>
    <row r="3604" s="27" customFormat="1" x14ac:dyDescent="0.25"/>
    <row r="3605" s="27" customFormat="1" x14ac:dyDescent="0.25"/>
    <row r="3606" s="27" customFormat="1" x14ac:dyDescent="0.25"/>
    <row r="3607" s="27" customFormat="1" x14ac:dyDescent="0.25"/>
    <row r="3608" s="27" customFormat="1" x14ac:dyDescent="0.25"/>
    <row r="3609" s="27" customFormat="1" x14ac:dyDescent="0.25"/>
    <row r="3610" s="27" customFormat="1" x14ac:dyDescent="0.25"/>
    <row r="3611" s="27" customFormat="1" x14ac:dyDescent="0.25"/>
    <row r="3612" s="27" customFormat="1" x14ac:dyDescent="0.25"/>
    <row r="3613" s="27" customFormat="1" x14ac:dyDescent="0.25"/>
    <row r="3614" s="27" customFormat="1" x14ac:dyDescent="0.25"/>
    <row r="3615" s="27" customFormat="1" x14ac:dyDescent="0.25"/>
    <row r="3616" s="27" customFormat="1" x14ac:dyDescent="0.25"/>
    <row r="3617" s="27" customFormat="1" x14ac:dyDescent="0.25"/>
    <row r="3618" s="27" customFormat="1" x14ac:dyDescent="0.25"/>
    <row r="3619" s="27" customFormat="1" x14ac:dyDescent="0.25"/>
    <row r="3620" s="27" customFormat="1" x14ac:dyDescent="0.25"/>
    <row r="3621" s="27" customFormat="1" x14ac:dyDescent="0.25"/>
    <row r="3622" s="27" customFormat="1" x14ac:dyDescent="0.25"/>
    <row r="3623" s="27" customFormat="1" x14ac:dyDescent="0.25"/>
    <row r="3624" s="27" customFormat="1" x14ac:dyDescent="0.25"/>
    <row r="3625" s="27" customFormat="1" x14ac:dyDescent="0.25"/>
    <row r="3626" s="27" customFormat="1" x14ac:dyDescent="0.25"/>
    <row r="3627" s="27" customFormat="1" x14ac:dyDescent="0.25"/>
    <row r="3628" s="27" customFormat="1" x14ac:dyDescent="0.25"/>
    <row r="3629" s="27" customFormat="1" x14ac:dyDescent="0.25"/>
    <row r="3630" s="27" customFormat="1" x14ac:dyDescent="0.25"/>
    <row r="3631" s="27" customFormat="1" x14ac:dyDescent="0.25"/>
    <row r="3632" s="27" customFormat="1" x14ac:dyDescent="0.25"/>
    <row r="3633" s="27" customFormat="1" x14ac:dyDescent="0.25"/>
    <row r="3634" s="27" customFormat="1" x14ac:dyDescent="0.25"/>
    <row r="3635" s="27" customFormat="1" x14ac:dyDescent="0.25"/>
    <row r="3636" s="27" customFormat="1" x14ac:dyDescent="0.25"/>
    <row r="3637" s="27" customFormat="1" x14ac:dyDescent="0.25"/>
    <row r="3638" s="27" customFormat="1" x14ac:dyDescent="0.25"/>
    <row r="3639" s="27" customFormat="1" x14ac:dyDescent="0.25"/>
    <row r="3640" s="27" customFormat="1" x14ac:dyDescent="0.25"/>
    <row r="3641" s="27" customFormat="1" x14ac:dyDescent="0.25"/>
    <row r="3642" s="27" customFormat="1" x14ac:dyDescent="0.25"/>
    <row r="3643" s="27" customFormat="1" x14ac:dyDescent="0.25"/>
    <row r="3644" s="27" customFormat="1" x14ac:dyDescent="0.25"/>
    <row r="3645" s="27" customFormat="1" x14ac:dyDescent="0.25"/>
    <row r="3646" s="27" customFormat="1" x14ac:dyDescent="0.25"/>
    <row r="3647" s="27" customFormat="1" x14ac:dyDescent="0.25"/>
    <row r="3648" s="27" customFormat="1" x14ac:dyDescent="0.25"/>
    <row r="3649" s="27" customFormat="1" x14ac:dyDescent="0.25"/>
    <row r="3650" s="27" customFormat="1" x14ac:dyDescent="0.25"/>
    <row r="3651" s="27" customFormat="1" x14ac:dyDescent="0.25"/>
    <row r="3652" s="27" customFormat="1" x14ac:dyDescent="0.25"/>
    <row r="3653" s="27" customFormat="1" x14ac:dyDescent="0.25"/>
    <row r="3654" s="27" customFormat="1" x14ac:dyDescent="0.25"/>
    <row r="3655" s="27" customFormat="1" x14ac:dyDescent="0.25"/>
    <row r="3656" s="27" customFormat="1" x14ac:dyDescent="0.25"/>
    <row r="3657" s="27" customFormat="1" x14ac:dyDescent="0.25"/>
    <row r="3658" s="27" customFormat="1" x14ac:dyDescent="0.25"/>
    <row r="3659" s="27" customFormat="1" x14ac:dyDescent="0.25"/>
    <row r="3660" s="27" customFormat="1" x14ac:dyDescent="0.25"/>
    <row r="3661" s="27" customFormat="1" x14ac:dyDescent="0.25"/>
    <row r="3662" s="27" customFormat="1" x14ac:dyDescent="0.25"/>
    <row r="3663" s="27" customFormat="1" x14ac:dyDescent="0.25"/>
    <row r="3664" s="27" customFormat="1" x14ac:dyDescent="0.25"/>
    <row r="3665" s="27" customFormat="1" x14ac:dyDescent="0.25"/>
    <row r="3666" s="27" customFormat="1" x14ac:dyDescent="0.25"/>
    <row r="3667" s="27" customFormat="1" x14ac:dyDescent="0.25"/>
    <row r="3668" s="27" customFormat="1" x14ac:dyDescent="0.25"/>
    <row r="3669" s="27" customFormat="1" x14ac:dyDescent="0.25"/>
    <row r="3670" s="27" customFormat="1" x14ac:dyDescent="0.25"/>
    <row r="3671" s="27" customFormat="1" x14ac:dyDescent="0.25"/>
    <row r="3672" s="27" customFormat="1" x14ac:dyDescent="0.25"/>
    <row r="3673" s="27" customFormat="1" x14ac:dyDescent="0.25"/>
    <row r="3674" s="27" customFormat="1" x14ac:dyDescent="0.25"/>
    <row r="3675" s="27" customFormat="1" x14ac:dyDescent="0.25"/>
    <row r="3676" s="27" customFormat="1" x14ac:dyDescent="0.25"/>
    <row r="3677" s="27" customFormat="1" x14ac:dyDescent="0.25"/>
    <row r="3678" s="27" customFormat="1" x14ac:dyDescent="0.25"/>
    <row r="3679" s="27" customFormat="1" x14ac:dyDescent="0.25"/>
    <row r="3680" s="27" customFormat="1" x14ac:dyDescent="0.25"/>
    <row r="3681" s="27" customFormat="1" x14ac:dyDescent="0.25"/>
    <row r="3682" s="27" customFormat="1" x14ac:dyDescent="0.25"/>
    <row r="3683" s="27" customFormat="1" x14ac:dyDescent="0.25"/>
    <row r="3684" s="27" customFormat="1" x14ac:dyDescent="0.25"/>
    <row r="3685" s="27" customFormat="1" x14ac:dyDescent="0.25"/>
    <row r="3686" s="27" customFormat="1" x14ac:dyDescent="0.25"/>
    <row r="3687" s="27" customFormat="1" x14ac:dyDescent="0.25"/>
    <row r="3688" s="27" customFormat="1" x14ac:dyDescent="0.25"/>
    <row r="3689" s="27" customFormat="1" x14ac:dyDescent="0.25"/>
    <row r="3690" s="27" customFormat="1" x14ac:dyDescent="0.25"/>
    <row r="3691" s="27" customFormat="1" x14ac:dyDescent="0.25"/>
    <row r="3692" s="27" customFormat="1" x14ac:dyDescent="0.25"/>
    <row r="3693" s="27" customFormat="1" x14ac:dyDescent="0.25"/>
    <row r="3694" s="27" customFormat="1" x14ac:dyDescent="0.25"/>
    <row r="3695" s="27" customFormat="1" x14ac:dyDescent="0.25"/>
    <row r="3696" s="27" customFormat="1" x14ac:dyDescent="0.25"/>
    <row r="3697" s="27" customFormat="1" x14ac:dyDescent="0.25"/>
    <row r="3698" s="27" customFormat="1" x14ac:dyDescent="0.25"/>
    <row r="3699" s="27" customFormat="1" x14ac:dyDescent="0.25"/>
    <row r="3700" s="27" customFormat="1" x14ac:dyDescent="0.25"/>
    <row r="3701" s="27" customFormat="1" x14ac:dyDescent="0.25"/>
    <row r="3702" s="27" customFormat="1" x14ac:dyDescent="0.25"/>
    <row r="3703" s="27" customFormat="1" x14ac:dyDescent="0.25"/>
    <row r="3704" s="27" customFormat="1" x14ac:dyDescent="0.25"/>
    <row r="3705" s="27" customFormat="1" x14ac:dyDescent="0.25"/>
    <row r="3706" s="27" customFormat="1" x14ac:dyDescent="0.25"/>
    <row r="3707" s="27" customFormat="1" x14ac:dyDescent="0.25"/>
    <row r="3708" s="27" customFormat="1" x14ac:dyDescent="0.25"/>
    <row r="3709" s="27" customFormat="1" x14ac:dyDescent="0.25"/>
    <row r="3710" s="27" customFormat="1" x14ac:dyDescent="0.25"/>
    <row r="3711" s="27" customFormat="1" x14ac:dyDescent="0.25"/>
    <row r="3712" s="27" customFormat="1" x14ac:dyDescent="0.25"/>
    <row r="3713" s="27" customFormat="1" x14ac:dyDescent="0.25"/>
    <row r="3714" s="27" customFormat="1" x14ac:dyDescent="0.25"/>
    <row r="3715" s="27" customFormat="1" x14ac:dyDescent="0.25"/>
    <row r="3716" s="27" customFormat="1" x14ac:dyDescent="0.25"/>
    <row r="3717" s="27" customFormat="1" x14ac:dyDescent="0.25"/>
    <row r="3718" s="27" customFormat="1" x14ac:dyDescent="0.25"/>
    <row r="3719" s="27" customFormat="1" x14ac:dyDescent="0.25"/>
    <row r="3720" s="27" customFormat="1" x14ac:dyDescent="0.25"/>
    <row r="3721" s="27" customFormat="1" x14ac:dyDescent="0.25"/>
    <row r="3722" s="27" customFormat="1" x14ac:dyDescent="0.25"/>
    <row r="3723" s="27" customFormat="1" x14ac:dyDescent="0.25"/>
    <row r="3724" s="27" customFormat="1" x14ac:dyDescent="0.25"/>
    <row r="3725" s="27" customFormat="1" x14ac:dyDescent="0.25"/>
    <row r="3726" s="27" customFormat="1" x14ac:dyDescent="0.25"/>
    <row r="3727" s="27" customFormat="1" x14ac:dyDescent="0.25"/>
    <row r="3728" s="27" customFormat="1" x14ac:dyDescent="0.25"/>
    <row r="3729" s="27" customFormat="1" x14ac:dyDescent="0.25"/>
    <row r="3730" s="27" customFormat="1" x14ac:dyDescent="0.25"/>
    <row r="3731" s="27" customFormat="1" x14ac:dyDescent="0.25"/>
    <row r="3732" s="27" customFormat="1" x14ac:dyDescent="0.25"/>
    <row r="3733" s="27" customFormat="1" x14ac:dyDescent="0.25"/>
    <row r="3734" s="27" customFormat="1" x14ac:dyDescent="0.25"/>
    <row r="3735" s="27" customFormat="1" x14ac:dyDescent="0.25"/>
    <row r="3736" s="27" customFormat="1" x14ac:dyDescent="0.25"/>
    <row r="3737" s="27" customFormat="1" x14ac:dyDescent="0.25"/>
    <row r="3738" s="27" customFormat="1" x14ac:dyDescent="0.25"/>
    <row r="3739" s="27" customFormat="1" x14ac:dyDescent="0.25"/>
    <row r="3740" s="27" customFormat="1" x14ac:dyDescent="0.25"/>
    <row r="3741" s="27" customFormat="1" x14ac:dyDescent="0.25"/>
    <row r="3742" s="27" customFormat="1" x14ac:dyDescent="0.25"/>
    <row r="3743" s="27" customFormat="1" x14ac:dyDescent="0.25"/>
    <row r="3744" s="27" customFormat="1" x14ac:dyDescent="0.25"/>
    <row r="3745" s="27" customFormat="1" x14ac:dyDescent="0.25"/>
    <row r="3746" s="27" customFormat="1" x14ac:dyDescent="0.25"/>
    <row r="3747" s="27" customFormat="1" x14ac:dyDescent="0.25"/>
    <row r="3748" s="27" customFormat="1" x14ac:dyDescent="0.25"/>
    <row r="3749" s="27" customFormat="1" x14ac:dyDescent="0.25"/>
    <row r="3750" s="27" customFormat="1" x14ac:dyDescent="0.25"/>
    <row r="3751" s="27" customFormat="1" x14ac:dyDescent="0.25"/>
    <row r="3752" s="27" customFormat="1" x14ac:dyDescent="0.25"/>
    <row r="3753" s="27" customFormat="1" x14ac:dyDescent="0.25"/>
    <row r="3754" s="27" customFormat="1" x14ac:dyDescent="0.25"/>
    <row r="3755" s="27" customFormat="1" x14ac:dyDescent="0.25"/>
    <row r="3756" s="27" customFormat="1" x14ac:dyDescent="0.25"/>
    <row r="3757" s="27" customFormat="1" x14ac:dyDescent="0.25"/>
    <row r="3758" s="27" customFormat="1" x14ac:dyDescent="0.25"/>
    <row r="3759" s="27" customFormat="1" x14ac:dyDescent="0.25"/>
    <row r="3760" s="27" customFormat="1" x14ac:dyDescent="0.25"/>
    <row r="3761" s="27" customFormat="1" x14ac:dyDescent="0.25"/>
    <row r="3762" s="27" customFormat="1" x14ac:dyDescent="0.25"/>
    <row r="3763" s="27" customFormat="1" x14ac:dyDescent="0.25"/>
    <row r="3764" s="27" customFormat="1" x14ac:dyDescent="0.25"/>
    <row r="3765" s="27" customFormat="1" x14ac:dyDescent="0.25"/>
    <row r="3766" s="27" customFormat="1" x14ac:dyDescent="0.25"/>
    <row r="3767" s="27" customFormat="1" x14ac:dyDescent="0.25"/>
    <row r="3768" s="27" customFormat="1" x14ac:dyDescent="0.25"/>
    <row r="3769" s="27" customFormat="1" x14ac:dyDescent="0.25"/>
    <row r="3770" s="27" customFormat="1" x14ac:dyDescent="0.25"/>
    <row r="3771" s="27" customFormat="1" x14ac:dyDescent="0.25"/>
    <row r="3772" s="27" customFormat="1" x14ac:dyDescent="0.25"/>
    <row r="3773" s="27" customFormat="1" x14ac:dyDescent="0.25"/>
    <row r="3774" s="27" customFormat="1" x14ac:dyDescent="0.25"/>
    <row r="3775" s="27" customFormat="1" x14ac:dyDescent="0.25"/>
    <row r="3776" s="27" customFormat="1" x14ac:dyDescent="0.25"/>
    <row r="3777" s="27" customFormat="1" x14ac:dyDescent="0.25"/>
    <row r="3778" s="27" customFormat="1" x14ac:dyDescent="0.25"/>
    <row r="3779" s="27" customFormat="1" x14ac:dyDescent="0.25"/>
    <row r="3780" s="27" customFormat="1" x14ac:dyDescent="0.25"/>
    <row r="3781" s="27" customFormat="1" x14ac:dyDescent="0.25"/>
    <row r="3782" s="27" customFormat="1" x14ac:dyDescent="0.25"/>
    <row r="3783" s="27" customFormat="1" x14ac:dyDescent="0.25"/>
    <row r="3784" s="27" customFormat="1" x14ac:dyDescent="0.25"/>
    <row r="3785" s="27" customFormat="1" x14ac:dyDescent="0.25"/>
    <row r="3786" s="27" customFormat="1" x14ac:dyDescent="0.25"/>
    <row r="3787" s="27" customFormat="1" x14ac:dyDescent="0.25"/>
    <row r="3788" s="27" customFormat="1" x14ac:dyDescent="0.25"/>
    <row r="3789" s="27" customFormat="1" x14ac:dyDescent="0.25"/>
    <row r="3790" s="27" customFormat="1" x14ac:dyDescent="0.25"/>
    <row r="3791" s="27" customFormat="1" x14ac:dyDescent="0.25"/>
    <row r="3792" s="27" customFormat="1" x14ac:dyDescent="0.25"/>
    <row r="3793" s="27" customFormat="1" x14ac:dyDescent="0.25"/>
    <row r="3794" s="27" customFormat="1" x14ac:dyDescent="0.25"/>
    <row r="3795" s="27" customFormat="1" x14ac:dyDescent="0.25"/>
    <row r="3796" s="27" customFormat="1" x14ac:dyDescent="0.25"/>
    <row r="3797" s="27" customFormat="1" x14ac:dyDescent="0.25"/>
    <row r="3798" s="27" customFormat="1" x14ac:dyDescent="0.25"/>
    <row r="3799" s="27" customFormat="1" x14ac:dyDescent="0.25"/>
    <row r="3800" s="27" customFormat="1" x14ac:dyDescent="0.25"/>
    <row r="3801" s="27" customFormat="1" x14ac:dyDescent="0.25"/>
    <row r="3802" s="27" customFormat="1" x14ac:dyDescent="0.25"/>
    <row r="3803" s="27" customFormat="1" x14ac:dyDescent="0.25"/>
    <row r="3804" s="27" customFormat="1" x14ac:dyDescent="0.25"/>
    <row r="3805" s="27" customFormat="1" x14ac:dyDescent="0.25"/>
    <row r="3806" s="27" customFormat="1" x14ac:dyDescent="0.25"/>
    <row r="3807" s="27" customFormat="1" x14ac:dyDescent="0.25"/>
    <row r="3808" s="27" customFormat="1" x14ac:dyDescent="0.25"/>
    <row r="3809" s="27" customFormat="1" x14ac:dyDescent="0.25"/>
    <row r="3810" s="27" customFormat="1" x14ac:dyDescent="0.25"/>
    <row r="3811" s="27" customFormat="1" x14ac:dyDescent="0.25"/>
    <row r="3812" s="27" customFormat="1" x14ac:dyDescent="0.25"/>
    <row r="3813" s="27" customFormat="1" x14ac:dyDescent="0.25"/>
    <row r="3814" s="27" customFormat="1" x14ac:dyDescent="0.25"/>
    <row r="3815" s="27" customFormat="1" x14ac:dyDescent="0.25"/>
    <row r="3816" s="27" customFormat="1" x14ac:dyDescent="0.25"/>
    <row r="3817" s="27" customFormat="1" x14ac:dyDescent="0.25"/>
    <row r="3818" s="27" customFormat="1" x14ac:dyDescent="0.25"/>
    <row r="3819" s="27" customFormat="1" x14ac:dyDescent="0.25"/>
    <row r="3820" s="27" customFormat="1" x14ac:dyDescent="0.25"/>
    <row r="3821" s="27" customFormat="1" x14ac:dyDescent="0.25"/>
    <row r="3822" s="27" customFormat="1" x14ac:dyDescent="0.25"/>
    <row r="3823" s="27" customFormat="1" x14ac:dyDescent="0.25"/>
    <row r="3824" s="27" customFormat="1" x14ac:dyDescent="0.25"/>
    <row r="3825" s="27" customFormat="1" x14ac:dyDescent="0.25"/>
    <row r="3826" s="27" customFormat="1" x14ac:dyDescent="0.25"/>
    <row r="3827" s="27" customFormat="1" x14ac:dyDescent="0.25"/>
    <row r="3828" s="27" customFormat="1" x14ac:dyDescent="0.25"/>
    <row r="3829" s="27" customFormat="1" x14ac:dyDescent="0.25"/>
    <row r="3830" s="27" customFormat="1" x14ac:dyDescent="0.25"/>
    <row r="3831" s="27" customFormat="1" x14ac:dyDescent="0.25"/>
    <row r="3832" s="27" customFormat="1" x14ac:dyDescent="0.25"/>
    <row r="3833" s="27" customFormat="1" x14ac:dyDescent="0.25"/>
    <row r="3834" s="27" customFormat="1" x14ac:dyDescent="0.25"/>
    <row r="3835" s="27" customFormat="1" x14ac:dyDescent="0.25"/>
    <row r="3836" s="27" customFormat="1" x14ac:dyDescent="0.25"/>
    <row r="3837" s="27" customFormat="1" x14ac:dyDescent="0.25"/>
    <row r="3838" s="27" customFormat="1" x14ac:dyDescent="0.25"/>
    <row r="3839" s="27" customFormat="1" x14ac:dyDescent="0.25"/>
    <row r="3840" s="27" customFormat="1" x14ac:dyDescent="0.25"/>
    <row r="3841" s="27" customFormat="1" x14ac:dyDescent="0.25"/>
    <row r="3842" s="27" customFormat="1" x14ac:dyDescent="0.25"/>
    <row r="3843" s="27" customFormat="1" x14ac:dyDescent="0.25"/>
    <row r="3844" s="27" customFormat="1" x14ac:dyDescent="0.25"/>
    <row r="3845" s="27" customFormat="1" x14ac:dyDescent="0.25"/>
    <row r="3846" s="27" customFormat="1" x14ac:dyDescent="0.25"/>
    <row r="3847" s="27" customFormat="1" x14ac:dyDescent="0.25"/>
    <row r="3848" s="27" customFormat="1" x14ac:dyDescent="0.25"/>
    <row r="3849" s="27" customFormat="1" x14ac:dyDescent="0.25"/>
    <row r="3850" s="27" customFormat="1" x14ac:dyDescent="0.25"/>
    <row r="3851" s="27" customFormat="1" x14ac:dyDescent="0.25"/>
    <row r="3852" s="27" customFormat="1" x14ac:dyDescent="0.25"/>
    <row r="3853" s="27" customFormat="1" x14ac:dyDescent="0.25"/>
    <row r="3854" s="27" customFormat="1" x14ac:dyDescent="0.25"/>
    <row r="3855" s="27" customFormat="1" x14ac:dyDescent="0.25"/>
    <row r="3856" s="27" customFormat="1" x14ac:dyDescent="0.25"/>
    <row r="3857" s="27" customFormat="1" x14ac:dyDescent="0.25"/>
    <row r="3858" s="27" customFormat="1" x14ac:dyDescent="0.25"/>
    <row r="3859" s="27" customFormat="1" x14ac:dyDescent="0.25"/>
    <row r="3860" s="27" customFormat="1" x14ac:dyDescent="0.25"/>
    <row r="3861" s="27" customFormat="1" x14ac:dyDescent="0.25"/>
    <row r="3862" s="27" customFormat="1" x14ac:dyDescent="0.25"/>
    <row r="3863" s="27" customFormat="1" x14ac:dyDescent="0.25"/>
    <row r="3864" s="27" customFormat="1" x14ac:dyDescent="0.25"/>
    <row r="3865" s="27" customFormat="1" x14ac:dyDescent="0.25"/>
    <row r="3866" s="27" customFormat="1" x14ac:dyDescent="0.25"/>
    <row r="3867" s="27" customFormat="1" x14ac:dyDescent="0.25"/>
    <row r="3868" s="27" customFormat="1" x14ac:dyDescent="0.25"/>
    <row r="3869" s="27" customFormat="1" x14ac:dyDescent="0.25"/>
    <row r="3870" s="27" customFormat="1" x14ac:dyDescent="0.25"/>
    <row r="3871" s="27" customFormat="1" x14ac:dyDescent="0.25"/>
    <row r="3872" s="27" customFormat="1" x14ac:dyDescent="0.25"/>
    <row r="3873" s="27" customFormat="1" x14ac:dyDescent="0.25"/>
    <row r="3874" s="27" customFormat="1" x14ac:dyDescent="0.25"/>
    <row r="3875" s="27" customFormat="1" x14ac:dyDescent="0.25"/>
    <row r="3876" s="27" customFormat="1" x14ac:dyDescent="0.25"/>
    <row r="3877" s="27" customFormat="1" x14ac:dyDescent="0.25"/>
    <row r="3878" s="27" customFormat="1" x14ac:dyDescent="0.25"/>
    <row r="3879" s="27" customFormat="1" x14ac:dyDescent="0.25"/>
    <row r="3880" s="27" customFormat="1" x14ac:dyDescent="0.25"/>
    <row r="3881" s="27" customFormat="1" x14ac:dyDescent="0.25"/>
    <row r="3882" s="27" customFormat="1" x14ac:dyDescent="0.25"/>
    <row r="3883" s="27" customFormat="1" x14ac:dyDescent="0.25"/>
    <row r="3884" s="27" customFormat="1" x14ac:dyDescent="0.25"/>
    <row r="3885" s="27" customFormat="1" x14ac:dyDescent="0.25"/>
    <row r="3886" s="27" customFormat="1" x14ac:dyDescent="0.25"/>
    <row r="3887" s="27" customFormat="1" x14ac:dyDescent="0.25"/>
    <row r="3888" s="27" customFormat="1" x14ac:dyDescent="0.25"/>
    <row r="3889" s="27" customFormat="1" x14ac:dyDescent="0.25"/>
    <row r="3890" s="27" customFormat="1" x14ac:dyDescent="0.25"/>
    <row r="3891" s="27" customFormat="1" x14ac:dyDescent="0.25"/>
    <row r="3892" s="27" customFormat="1" x14ac:dyDescent="0.25"/>
    <row r="3893" s="27" customFormat="1" x14ac:dyDescent="0.25"/>
    <row r="3894" s="27" customFormat="1" x14ac:dyDescent="0.25"/>
    <row r="3895" s="27" customFormat="1" x14ac:dyDescent="0.25"/>
    <row r="3896" s="27" customFormat="1" x14ac:dyDescent="0.25"/>
    <row r="3897" s="27" customFormat="1" x14ac:dyDescent="0.25"/>
    <row r="3898" s="27" customFormat="1" x14ac:dyDescent="0.25"/>
    <row r="3899" s="27" customFormat="1" x14ac:dyDescent="0.25"/>
    <row r="3900" s="27" customFormat="1" x14ac:dyDescent="0.25"/>
    <row r="3901" s="27" customFormat="1" x14ac:dyDescent="0.25"/>
    <row r="3902" s="27" customFormat="1" x14ac:dyDescent="0.25"/>
    <row r="3903" s="27" customFormat="1" x14ac:dyDescent="0.25"/>
    <row r="3904" s="27" customFormat="1" x14ac:dyDescent="0.25"/>
    <row r="3905" s="27" customFormat="1" x14ac:dyDescent="0.25"/>
    <row r="3906" s="27" customFormat="1" x14ac:dyDescent="0.25"/>
    <row r="3907" s="27" customFormat="1" x14ac:dyDescent="0.25"/>
    <row r="3908" s="27" customFormat="1" x14ac:dyDescent="0.25"/>
    <row r="3909" s="27" customFormat="1" x14ac:dyDescent="0.25"/>
    <row r="3910" s="27" customFormat="1" x14ac:dyDescent="0.25"/>
    <row r="3911" s="27" customFormat="1" x14ac:dyDescent="0.25"/>
    <row r="3912" s="27" customFormat="1" x14ac:dyDescent="0.25"/>
    <row r="3913" s="27" customFormat="1" x14ac:dyDescent="0.25"/>
    <row r="3914" s="27" customFormat="1" x14ac:dyDescent="0.25"/>
    <row r="3915" s="27" customFormat="1" x14ac:dyDescent="0.25"/>
    <row r="3916" s="27" customFormat="1" x14ac:dyDescent="0.25"/>
    <row r="3917" s="27" customFormat="1" x14ac:dyDescent="0.25"/>
    <row r="3918" s="27" customFormat="1" x14ac:dyDescent="0.25"/>
    <row r="3919" s="27" customFormat="1" x14ac:dyDescent="0.25"/>
    <row r="3920" s="27" customFormat="1" x14ac:dyDescent="0.25"/>
    <row r="3921" s="27" customFormat="1" x14ac:dyDescent="0.25"/>
    <row r="3922" s="27" customFormat="1" x14ac:dyDescent="0.25"/>
    <row r="3923" s="27" customFormat="1" x14ac:dyDescent="0.25"/>
    <row r="3924" s="27" customFormat="1" x14ac:dyDescent="0.25"/>
    <row r="3925" s="27" customFormat="1" x14ac:dyDescent="0.25"/>
    <row r="3926" s="27" customFormat="1" x14ac:dyDescent="0.25"/>
    <row r="3927" s="27" customFormat="1" x14ac:dyDescent="0.25"/>
    <row r="3928" s="27" customFormat="1" x14ac:dyDescent="0.25"/>
    <row r="3929" s="27" customFormat="1" x14ac:dyDescent="0.25"/>
    <row r="3930" s="27" customFormat="1" x14ac:dyDescent="0.25"/>
    <row r="3931" s="27" customFormat="1" x14ac:dyDescent="0.25"/>
    <row r="3932" s="27" customFormat="1" x14ac:dyDescent="0.25"/>
    <row r="3933" s="27" customFormat="1" x14ac:dyDescent="0.25"/>
    <row r="3934" s="27" customFormat="1" x14ac:dyDescent="0.25"/>
    <row r="3935" s="27" customFormat="1" x14ac:dyDescent="0.25"/>
    <row r="3936" s="27" customFormat="1" x14ac:dyDescent="0.25"/>
    <row r="3937" s="27" customFormat="1" x14ac:dyDescent="0.25"/>
    <row r="3938" s="27" customFormat="1" x14ac:dyDescent="0.25"/>
    <row r="3939" s="27" customFormat="1" x14ac:dyDescent="0.25"/>
    <row r="3940" s="27" customFormat="1" x14ac:dyDescent="0.25"/>
    <row r="3941" s="27" customFormat="1" x14ac:dyDescent="0.25"/>
    <row r="3942" s="27" customFormat="1" x14ac:dyDescent="0.25"/>
    <row r="3943" s="27" customFormat="1" x14ac:dyDescent="0.25"/>
    <row r="3944" s="27" customFormat="1" x14ac:dyDescent="0.25"/>
    <row r="3945" s="27" customFormat="1" x14ac:dyDescent="0.25"/>
    <row r="3946" s="27" customFormat="1" x14ac:dyDescent="0.25"/>
    <row r="3947" s="27" customFormat="1" x14ac:dyDescent="0.25"/>
    <row r="3948" s="27" customFormat="1" x14ac:dyDescent="0.25"/>
    <row r="3949" s="27" customFormat="1" x14ac:dyDescent="0.25"/>
    <row r="3950" s="27" customFormat="1" x14ac:dyDescent="0.25"/>
    <row r="3951" s="27" customFormat="1" x14ac:dyDescent="0.25"/>
    <row r="3952" s="27" customFormat="1" x14ac:dyDescent="0.25"/>
    <row r="3953" s="27" customFormat="1" x14ac:dyDescent="0.25"/>
    <row r="3954" s="27" customFormat="1" x14ac:dyDescent="0.25"/>
    <row r="3955" s="27" customFormat="1" x14ac:dyDescent="0.25"/>
    <row r="3956" s="27" customFormat="1" x14ac:dyDescent="0.25"/>
    <row r="3957" s="27" customFormat="1" x14ac:dyDescent="0.25"/>
    <row r="3958" s="27" customFormat="1" x14ac:dyDescent="0.25"/>
    <row r="3959" s="27" customFormat="1" x14ac:dyDescent="0.25"/>
    <row r="3960" s="27" customFormat="1" x14ac:dyDescent="0.25"/>
    <row r="3961" s="27" customFormat="1" x14ac:dyDescent="0.25"/>
    <row r="3962" s="27" customFormat="1" x14ac:dyDescent="0.25"/>
    <row r="3963" s="27" customFormat="1" x14ac:dyDescent="0.25"/>
    <row r="3964" s="27" customFormat="1" x14ac:dyDescent="0.25"/>
    <row r="3965" s="27" customFormat="1" x14ac:dyDescent="0.25"/>
    <row r="3966" s="27" customFormat="1" x14ac:dyDescent="0.25"/>
    <row r="3967" s="27" customFormat="1" x14ac:dyDescent="0.25"/>
    <row r="3968" s="27" customFormat="1" x14ac:dyDescent="0.25"/>
    <row r="3969" s="27" customFormat="1" x14ac:dyDescent="0.25"/>
    <row r="3970" s="27" customFormat="1" x14ac:dyDescent="0.25"/>
    <row r="3971" s="27" customFormat="1" x14ac:dyDescent="0.25"/>
    <row r="3972" s="27" customFormat="1" x14ac:dyDescent="0.25"/>
    <row r="3973" s="27" customFormat="1" x14ac:dyDescent="0.25"/>
    <row r="3974" s="27" customFormat="1" x14ac:dyDescent="0.25"/>
    <row r="3975" s="27" customFormat="1" x14ac:dyDescent="0.25"/>
    <row r="3976" s="27" customFormat="1" x14ac:dyDescent="0.25"/>
    <row r="3977" s="27" customFormat="1" x14ac:dyDescent="0.25"/>
    <row r="3978" s="27" customFormat="1" x14ac:dyDescent="0.25"/>
    <row r="3979" s="27" customFormat="1" x14ac:dyDescent="0.25"/>
    <row r="3980" s="27" customFormat="1" x14ac:dyDescent="0.25"/>
    <row r="3981" s="27" customFormat="1" x14ac:dyDescent="0.25"/>
    <row r="3982" s="27" customFormat="1" x14ac:dyDescent="0.25"/>
    <row r="3983" s="27" customFormat="1" x14ac:dyDescent="0.25"/>
    <row r="3984" s="27" customFormat="1" x14ac:dyDescent="0.25"/>
    <row r="3985" s="27" customFormat="1" x14ac:dyDescent="0.25"/>
    <row r="3986" s="27" customFormat="1" x14ac:dyDescent="0.25"/>
    <row r="3987" s="27" customFormat="1" x14ac:dyDescent="0.25"/>
    <row r="3988" s="27" customFormat="1" x14ac:dyDescent="0.25"/>
    <row r="3989" s="27" customFormat="1" x14ac:dyDescent="0.25"/>
    <row r="3990" s="27" customFormat="1" x14ac:dyDescent="0.25"/>
    <row r="3991" s="27" customFormat="1" x14ac:dyDescent="0.25"/>
    <row r="3992" s="27" customFormat="1" x14ac:dyDescent="0.25"/>
    <row r="3993" s="27" customFormat="1" x14ac:dyDescent="0.25"/>
    <row r="3994" s="27" customFormat="1" x14ac:dyDescent="0.25"/>
    <row r="3995" s="27" customFormat="1" x14ac:dyDescent="0.25"/>
    <row r="3996" s="27" customFormat="1" x14ac:dyDescent="0.25"/>
    <row r="3997" s="27" customFormat="1" x14ac:dyDescent="0.25"/>
    <row r="3998" s="27" customFormat="1" x14ac:dyDescent="0.25"/>
    <row r="3999" s="27" customFormat="1" x14ac:dyDescent="0.25"/>
    <row r="4000" s="27" customFormat="1" x14ac:dyDescent="0.25"/>
    <row r="4001" s="27" customFormat="1" x14ac:dyDescent="0.25"/>
    <row r="4002" s="27" customFormat="1" x14ac:dyDescent="0.25"/>
    <row r="4003" s="27" customFormat="1" x14ac:dyDescent="0.25"/>
    <row r="4004" s="27" customFormat="1" x14ac:dyDescent="0.25"/>
    <row r="4005" s="27" customFormat="1" x14ac:dyDescent="0.25"/>
    <row r="4006" s="27" customFormat="1" x14ac:dyDescent="0.25"/>
    <row r="4007" s="27" customFormat="1" x14ac:dyDescent="0.25"/>
    <row r="4008" s="27" customFormat="1" x14ac:dyDescent="0.25"/>
    <row r="4009" s="27" customFormat="1" x14ac:dyDescent="0.25"/>
    <row r="4010" s="27" customFormat="1" x14ac:dyDescent="0.25"/>
    <row r="4011" s="27" customFormat="1" x14ac:dyDescent="0.25"/>
    <row r="4012" s="27" customFormat="1" x14ac:dyDescent="0.25"/>
    <row r="4013" s="27" customFormat="1" x14ac:dyDescent="0.25"/>
    <row r="4014" s="27" customFormat="1" x14ac:dyDescent="0.25"/>
    <row r="4015" s="27" customFormat="1" x14ac:dyDescent="0.25"/>
    <row r="4016" s="27" customFormat="1" x14ac:dyDescent="0.25"/>
    <row r="4017" s="27" customFormat="1" x14ac:dyDescent="0.25"/>
    <row r="4018" s="27" customFormat="1" x14ac:dyDescent="0.25"/>
    <row r="4019" s="27" customFormat="1" x14ac:dyDescent="0.25"/>
    <row r="4020" s="27" customFormat="1" x14ac:dyDescent="0.25"/>
    <row r="4021" s="27" customFormat="1" x14ac:dyDescent="0.25"/>
    <row r="4022" s="27" customFormat="1" x14ac:dyDescent="0.25"/>
    <row r="4023" s="27" customFormat="1" x14ac:dyDescent="0.25"/>
    <row r="4024" s="27" customFormat="1" x14ac:dyDescent="0.25"/>
    <row r="4025" s="27" customFormat="1" x14ac:dyDescent="0.25"/>
    <row r="4026" s="27" customFormat="1" x14ac:dyDescent="0.25"/>
    <row r="4027" s="27" customFormat="1" x14ac:dyDescent="0.25"/>
    <row r="4028" s="27" customFormat="1" x14ac:dyDescent="0.25"/>
    <row r="4029" s="27" customFormat="1" x14ac:dyDescent="0.25"/>
    <row r="4030" s="27" customFormat="1" x14ac:dyDescent="0.25"/>
    <row r="4031" s="27" customFormat="1" x14ac:dyDescent="0.25"/>
    <row r="4032" s="27" customFormat="1" x14ac:dyDescent="0.25"/>
    <row r="4033" s="27" customFormat="1" x14ac:dyDescent="0.25"/>
    <row r="4034" s="27" customFormat="1" x14ac:dyDescent="0.25"/>
    <row r="4035" s="27" customFormat="1" x14ac:dyDescent="0.25"/>
    <row r="4036" s="27" customFormat="1" x14ac:dyDescent="0.25"/>
    <row r="4037" s="27" customFormat="1" x14ac:dyDescent="0.25"/>
    <row r="4038" s="27" customFormat="1" x14ac:dyDescent="0.25"/>
    <row r="4039" s="27" customFormat="1" x14ac:dyDescent="0.25"/>
    <row r="4040" s="27" customFormat="1" x14ac:dyDescent="0.25"/>
    <row r="4041" s="27" customFormat="1" x14ac:dyDescent="0.25"/>
    <row r="4042" s="27" customFormat="1" x14ac:dyDescent="0.25"/>
    <row r="4043" s="27" customFormat="1" x14ac:dyDescent="0.25"/>
    <row r="4044" s="27" customFormat="1" x14ac:dyDescent="0.25"/>
    <row r="4045" s="27" customFormat="1" x14ac:dyDescent="0.25"/>
    <row r="4046" s="27" customFormat="1" x14ac:dyDescent="0.25"/>
    <row r="4047" s="27" customFormat="1" x14ac:dyDescent="0.25"/>
    <row r="4048" s="27" customFormat="1" x14ac:dyDescent="0.25"/>
    <row r="4049" s="27" customFormat="1" x14ac:dyDescent="0.25"/>
    <row r="4050" s="27" customFormat="1" x14ac:dyDescent="0.25"/>
    <row r="4051" s="27" customFormat="1" x14ac:dyDescent="0.25"/>
    <row r="4052" s="27" customFormat="1" x14ac:dyDescent="0.25"/>
    <row r="4053" s="27" customFormat="1" x14ac:dyDescent="0.25"/>
    <row r="4054" s="27" customFormat="1" x14ac:dyDescent="0.25"/>
    <row r="4055" s="27" customFormat="1" x14ac:dyDescent="0.25"/>
    <row r="4056" s="27" customFormat="1" x14ac:dyDescent="0.25"/>
    <row r="4057" s="27" customFormat="1" x14ac:dyDescent="0.25"/>
    <row r="4058" s="27" customFormat="1" x14ac:dyDescent="0.25"/>
    <row r="4059" s="27" customFormat="1" x14ac:dyDescent="0.25"/>
    <row r="4060" s="27" customFormat="1" x14ac:dyDescent="0.25"/>
    <row r="4061" s="27" customFormat="1" x14ac:dyDescent="0.25"/>
    <row r="4062" s="27" customFormat="1" x14ac:dyDescent="0.25"/>
    <row r="4063" s="27" customFormat="1" x14ac:dyDescent="0.25"/>
    <row r="4064" s="27" customFormat="1" x14ac:dyDescent="0.25"/>
    <row r="4065" s="27" customFormat="1" x14ac:dyDescent="0.25"/>
    <row r="4066" s="27" customFormat="1" x14ac:dyDescent="0.25"/>
    <row r="4067" s="27" customFormat="1" x14ac:dyDescent="0.25"/>
    <row r="4068" s="27" customFormat="1" x14ac:dyDescent="0.25"/>
    <row r="4069" s="27" customFormat="1" x14ac:dyDescent="0.25"/>
    <row r="4070" s="27" customFormat="1" x14ac:dyDescent="0.25"/>
    <row r="4071" s="27" customFormat="1" x14ac:dyDescent="0.25"/>
    <row r="4072" s="27" customFormat="1" x14ac:dyDescent="0.25"/>
    <row r="4073" s="27" customFormat="1" x14ac:dyDescent="0.25"/>
    <row r="4074" s="27" customFormat="1" x14ac:dyDescent="0.25"/>
    <row r="4075" s="27" customFormat="1" x14ac:dyDescent="0.25"/>
    <row r="4076" s="27" customFormat="1" x14ac:dyDescent="0.25"/>
    <row r="4077" s="27" customFormat="1" x14ac:dyDescent="0.25"/>
    <row r="4078" s="27" customFormat="1" x14ac:dyDescent="0.25"/>
    <row r="4079" s="27" customFormat="1" x14ac:dyDescent="0.25"/>
    <row r="4080" s="27" customFormat="1" x14ac:dyDescent="0.25"/>
    <row r="4081" s="27" customFormat="1" x14ac:dyDescent="0.25"/>
    <row r="4082" s="27" customFormat="1" x14ac:dyDescent="0.25"/>
    <row r="4083" s="27" customFormat="1" x14ac:dyDescent="0.25"/>
    <row r="4084" s="27" customFormat="1" x14ac:dyDescent="0.25"/>
    <row r="4085" s="27" customFormat="1" x14ac:dyDescent="0.25"/>
    <row r="4086" s="27" customFormat="1" x14ac:dyDescent="0.25"/>
    <row r="4087" s="27" customFormat="1" x14ac:dyDescent="0.25"/>
    <row r="4088" s="27" customFormat="1" x14ac:dyDescent="0.25"/>
    <row r="4089" s="27" customFormat="1" x14ac:dyDescent="0.25"/>
    <row r="4090" s="27" customFormat="1" x14ac:dyDescent="0.25"/>
    <row r="4091" s="27" customFormat="1" x14ac:dyDescent="0.25"/>
    <row r="4092" s="27" customFormat="1" x14ac:dyDescent="0.25"/>
    <row r="4093" s="27" customFormat="1" x14ac:dyDescent="0.25"/>
    <row r="4094" s="27" customFormat="1" x14ac:dyDescent="0.25"/>
    <row r="4095" s="27" customFormat="1" x14ac:dyDescent="0.25"/>
    <row r="4096" s="27" customFormat="1" x14ac:dyDescent="0.25"/>
    <row r="4097" s="27" customFormat="1" x14ac:dyDescent="0.25"/>
    <row r="4098" s="27" customFormat="1" x14ac:dyDescent="0.25"/>
    <row r="4099" s="27" customFormat="1" x14ac:dyDescent="0.25"/>
    <row r="4100" s="27" customFormat="1" x14ac:dyDescent="0.25"/>
    <row r="4101" s="27" customFormat="1" x14ac:dyDescent="0.25"/>
    <row r="4102" s="27" customFormat="1" x14ac:dyDescent="0.25"/>
    <row r="4103" s="27" customFormat="1" x14ac:dyDescent="0.25"/>
    <row r="4104" s="27" customFormat="1" x14ac:dyDescent="0.25"/>
    <row r="4105" s="27" customFormat="1" x14ac:dyDescent="0.25"/>
    <row r="4106" s="27" customFormat="1" x14ac:dyDescent="0.25"/>
    <row r="4107" s="27" customFormat="1" x14ac:dyDescent="0.25"/>
    <row r="4108" s="27" customFormat="1" x14ac:dyDescent="0.25"/>
    <row r="4109" s="27" customFormat="1" x14ac:dyDescent="0.25"/>
    <row r="4110" s="27" customFormat="1" x14ac:dyDescent="0.25"/>
    <row r="4111" s="27" customFormat="1" x14ac:dyDescent="0.25"/>
    <row r="4112" s="27" customFormat="1" x14ac:dyDescent="0.25"/>
    <row r="4113" s="27" customFormat="1" x14ac:dyDescent="0.25"/>
    <row r="4114" s="27" customFormat="1" x14ac:dyDescent="0.25"/>
    <row r="4115" s="27" customFormat="1" x14ac:dyDescent="0.25"/>
    <row r="4116" s="27" customFormat="1" x14ac:dyDescent="0.25"/>
    <row r="4117" s="27" customFormat="1" x14ac:dyDescent="0.25"/>
    <row r="4118" s="27" customFormat="1" x14ac:dyDescent="0.25"/>
    <row r="4119" s="27" customFormat="1" x14ac:dyDescent="0.25"/>
    <row r="4120" s="27" customFormat="1" x14ac:dyDescent="0.25"/>
    <row r="4121" s="27" customFormat="1" x14ac:dyDescent="0.25"/>
    <row r="4122" s="27" customFormat="1" x14ac:dyDescent="0.25"/>
    <row r="4123" s="27" customFormat="1" x14ac:dyDescent="0.25"/>
    <row r="4124" s="27" customFormat="1" x14ac:dyDescent="0.25"/>
    <row r="4125" s="27" customFormat="1" x14ac:dyDescent="0.25"/>
    <row r="4126" s="27" customFormat="1" x14ac:dyDescent="0.25"/>
    <row r="4127" s="27" customFormat="1" x14ac:dyDescent="0.25"/>
    <row r="4128" s="27" customFormat="1" x14ac:dyDescent="0.25"/>
    <row r="4129" s="27" customFormat="1" x14ac:dyDescent="0.25"/>
    <row r="4130" s="27" customFormat="1" x14ac:dyDescent="0.25"/>
    <row r="4131" s="27" customFormat="1" x14ac:dyDescent="0.25"/>
    <row r="4132" s="27" customFormat="1" x14ac:dyDescent="0.25"/>
    <row r="4133" s="27" customFormat="1" x14ac:dyDescent="0.25"/>
    <row r="4134" s="27" customFormat="1" x14ac:dyDescent="0.25"/>
    <row r="4135" s="27" customFormat="1" x14ac:dyDescent="0.25"/>
    <row r="4136" s="27" customFormat="1" x14ac:dyDescent="0.25"/>
    <row r="4137" s="27" customFormat="1" x14ac:dyDescent="0.25"/>
    <row r="4138" s="27" customFormat="1" x14ac:dyDescent="0.25"/>
    <row r="4139" s="27" customFormat="1" x14ac:dyDescent="0.25"/>
    <row r="4140" s="27" customFormat="1" x14ac:dyDescent="0.25"/>
    <row r="4141" s="27" customFormat="1" x14ac:dyDescent="0.25"/>
    <row r="4142" s="27" customFormat="1" x14ac:dyDescent="0.25"/>
    <row r="4143" s="27" customFormat="1" x14ac:dyDescent="0.25"/>
    <row r="4144" s="27" customFormat="1" x14ac:dyDescent="0.25"/>
    <row r="4145" s="27" customFormat="1" x14ac:dyDescent="0.25"/>
    <row r="4146" s="27" customFormat="1" x14ac:dyDescent="0.25"/>
    <row r="4147" s="27" customFormat="1" x14ac:dyDescent="0.25"/>
    <row r="4148" s="27" customFormat="1" x14ac:dyDescent="0.25"/>
    <row r="4149" s="27" customFormat="1" x14ac:dyDescent="0.25"/>
    <row r="4150" s="27" customFormat="1" x14ac:dyDescent="0.25"/>
    <row r="4151" s="27" customFormat="1" x14ac:dyDescent="0.25"/>
    <row r="4152" s="27" customFormat="1" x14ac:dyDescent="0.25"/>
    <row r="4153" s="27" customFormat="1" x14ac:dyDescent="0.25"/>
    <row r="4154" s="27" customFormat="1" x14ac:dyDescent="0.25"/>
    <row r="4155" s="27" customFormat="1" x14ac:dyDescent="0.25"/>
    <row r="4156" s="27" customFormat="1" x14ac:dyDescent="0.25"/>
    <row r="4157" s="27" customFormat="1" x14ac:dyDescent="0.25"/>
    <row r="4158" s="27" customFormat="1" x14ac:dyDescent="0.25"/>
    <row r="4159" s="27" customFormat="1" x14ac:dyDescent="0.25"/>
    <row r="4160" s="27" customFormat="1" x14ac:dyDescent="0.25"/>
    <row r="4161" s="27" customFormat="1" x14ac:dyDescent="0.25"/>
    <row r="4162" s="27" customFormat="1" x14ac:dyDescent="0.25"/>
    <row r="4163" s="27" customFormat="1" x14ac:dyDescent="0.25"/>
    <row r="4164" s="27" customFormat="1" x14ac:dyDescent="0.25"/>
    <row r="4165" s="27" customFormat="1" x14ac:dyDescent="0.25"/>
    <row r="4166" s="27" customFormat="1" x14ac:dyDescent="0.25"/>
    <row r="4167" s="27" customFormat="1" x14ac:dyDescent="0.25"/>
    <row r="4168" s="27" customFormat="1" x14ac:dyDescent="0.25"/>
    <row r="4169" s="27" customFormat="1" x14ac:dyDescent="0.25"/>
    <row r="4170" s="27" customFormat="1" x14ac:dyDescent="0.25"/>
    <row r="4171" s="27" customFormat="1" x14ac:dyDescent="0.25"/>
    <row r="4172" s="27" customFormat="1" x14ac:dyDescent="0.25"/>
    <row r="4173" s="27" customFormat="1" x14ac:dyDescent="0.25"/>
    <row r="4174" s="27" customFormat="1" x14ac:dyDescent="0.25"/>
    <row r="4175" s="27" customFormat="1" x14ac:dyDescent="0.25"/>
    <row r="4176" s="27" customFormat="1" x14ac:dyDescent="0.25"/>
    <row r="4177" s="27" customFormat="1" x14ac:dyDescent="0.25"/>
    <row r="4178" s="27" customFormat="1" x14ac:dyDescent="0.25"/>
    <row r="4179" s="27" customFormat="1" x14ac:dyDescent="0.25"/>
    <row r="4180" s="27" customFormat="1" x14ac:dyDescent="0.25"/>
    <row r="4181" s="27" customFormat="1" x14ac:dyDescent="0.25"/>
    <row r="4182" s="27" customFormat="1" x14ac:dyDescent="0.25"/>
    <row r="4183" s="27" customFormat="1" x14ac:dyDescent="0.25"/>
    <row r="4184" s="27" customFormat="1" x14ac:dyDescent="0.25"/>
    <row r="4185" s="27" customFormat="1" x14ac:dyDescent="0.25"/>
    <row r="4186" s="27" customFormat="1" x14ac:dyDescent="0.25"/>
    <row r="4187" s="27" customFormat="1" x14ac:dyDescent="0.25"/>
    <row r="4188" s="27" customFormat="1" x14ac:dyDescent="0.25"/>
    <row r="4189" s="27" customFormat="1" x14ac:dyDescent="0.25"/>
    <row r="4190" s="27" customFormat="1" x14ac:dyDescent="0.25"/>
    <row r="4191" s="27" customFormat="1" x14ac:dyDescent="0.25"/>
    <row r="4192" s="27" customFormat="1" x14ac:dyDescent="0.25"/>
    <row r="4193" s="27" customFormat="1" x14ac:dyDescent="0.25"/>
    <row r="4194" s="27" customFormat="1" x14ac:dyDescent="0.25"/>
    <row r="4195" s="27" customFormat="1" x14ac:dyDescent="0.25"/>
    <row r="4196" s="27" customFormat="1" x14ac:dyDescent="0.25"/>
    <row r="4197" s="27" customFormat="1" x14ac:dyDescent="0.25"/>
    <row r="4198" s="27" customFormat="1" x14ac:dyDescent="0.25"/>
    <row r="4199" s="27" customFormat="1" x14ac:dyDescent="0.25"/>
    <row r="4200" s="27" customFormat="1" x14ac:dyDescent="0.25"/>
    <row r="4201" s="27" customFormat="1" x14ac:dyDescent="0.25"/>
    <row r="4202" s="27" customFormat="1" x14ac:dyDescent="0.25"/>
    <row r="4203" s="27" customFormat="1" x14ac:dyDescent="0.25"/>
    <row r="4204" s="27" customFormat="1" x14ac:dyDescent="0.25"/>
    <row r="4205" s="27" customFormat="1" x14ac:dyDescent="0.25"/>
    <row r="4206" s="27" customFormat="1" x14ac:dyDescent="0.25"/>
    <row r="4207" s="27" customFormat="1" x14ac:dyDescent="0.25"/>
    <row r="4208" s="27" customFormat="1" x14ac:dyDescent="0.25"/>
    <row r="4209" s="27" customFormat="1" x14ac:dyDescent="0.25"/>
    <row r="4210" s="27" customFormat="1" x14ac:dyDescent="0.25"/>
    <row r="4211" s="27" customFormat="1" x14ac:dyDescent="0.25"/>
    <row r="4212" s="27" customFormat="1" x14ac:dyDescent="0.25"/>
    <row r="4213" s="27" customFormat="1" x14ac:dyDescent="0.25"/>
    <row r="4214" s="27" customFormat="1" x14ac:dyDescent="0.25"/>
    <row r="4215" s="27" customFormat="1" x14ac:dyDescent="0.25"/>
    <row r="4216" s="27" customFormat="1" x14ac:dyDescent="0.25"/>
    <row r="4217" s="27" customFormat="1" x14ac:dyDescent="0.25"/>
    <row r="4218" s="27" customFormat="1" x14ac:dyDescent="0.25"/>
    <row r="4219" s="27" customFormat="1" x14ac:dyDescent="0.25"/>
    <row r="4220" s="27" customFormat="1" x14ac:dyDescent="0.25"/>
    <row r="4221" s="27" customFormat="1" x14ac:dyDescent="0.25"/>
    <row r="4222" s="27" customFormat="1" x14ac:dyDescent="0.25"/>
    <row r="4223" s="27" customFormat="1" x14ac:dyDescent="0.25"/>
    <row r="4224" s="27" customFormat="1" x14ac:dyDescent="0.25"/>
    <row r="4225" s="27" customFormat="1" x14ac:dyDescent="0.25"/>
    <row r="4226" s="27" customFormat="1" x14ac:dyDescent="0.25"/>
    <row r="4227" s="27" customFormat="1" x14ac:dyDescent="0.25"/>
    <row r="4228" s="27" customFormat="1" x14ac:dyDescent="0.25"/>
    <row r="4229" s="27" customFormat="1" x14ac:dyDescent="0.25"/>
    <row r="4230" s="27" customFormat="1" x14ac:dyDescent="0.25"/>
    <row r="4231" s="27" customFormat="1" x14ac:dyDescent="0.25"/>
    <row r="4232" s="27" customFormat="1" x14ac:dyDescent="0.25"/>
    <row r="4233" s="27" customFormat="1" x14ac:dyDescent="0.25"/>
    <row r="4234" s="27" customFormat="1" x14ac:dyDescent="0.25"/>
    <row r="4235" s="27" customFormat="1" x14ac:dyDescent="0.25"/>
    <row r="4236" s="27" customFormat="1" x14ac:dyDescent="0.25"/>
    <row r="4237" s="27" customFormat="1" x14ac:dyDescent="0.25"/>
    <row r="4238" s="27" customFormat="1" x14ac:dyDescent="0.25"/>
    <row r="4239" s="27" customFormat="1" x14ac:dyDescent="0.25"/>
    <row r="4240" s="27" customFormat="1" x14ac:dyDescent="0.25"/>
    <row r="4241" s="27" customFormat="1" x14ac:dyDescent="0.25"/>
    <row r="4242" s="27" customFormat="1" x14ac:dyDescent="0.25"/>
    <row r="4243" s="27" customFormat="1" x14ac:dyDescent="0.25"/>
    <row r="4244" s="27" customFormat="1" x14ac:dyDescent="0.25"/>
    <row r="4245" s="27" customFormat="1" x14ac:dyDescent="0.25"/>
    <row r="4246" s="27" customFormat="1" x14ac:dyDescent="0.25"/>
    <row r="4247" s="27" customFormat="1" x14ac:dyDescent="0.25"/>
    <row r="4248" s="27" customFormat="1" x14ac:dyDescent="0.25"/>
    <row r="4249" s="27" customFormat="1" x14ac:dyDescent="0.25"/>
    <row r="4250" s="27" customFormat="1" x14ac:dyDescent="0.25"/>
    <row r="4251" s="27" customFormat="1" x14ac:dyDescent="0.25"/>
    <row r="4252" s="27" customFormat="1" x14ac:dyDescent="0.25"/>
    <row r="4253" s="27" customFormat="1" x14ac:dyDescent="0.25"/>
    <row r="4254" s="27" customFormat="1" x14ac:dyDescent="0.25"/>
    <row r="4255" s="27" customFormat="1" x14ac:dyDescent="0.25"/>
    <row r="4256" s="27" customFormat="1" x14ac:dyDescent="0.25"/>
    <row r="4257" s="27" customFormat="1" x14ac:dyDescent="0.25"/>
    <row r="4258" s="27" customFormat="1" x14ac:dyDescent="0.25"/>
    <row r="4259" s="27" customFormat="1" x14ac:dyDescent="0.25"/>
    <row r="4260" s="27" customFormat="1" x14ac:dyDescent="0.25"/>
    <row r="4261" s="27" customFormat="1" x14ac:dyDescent="0.25"/>
    <row r="4262" s="27" customFormat="1" x14ac:dyDescent="0.25"/>
    <row r="4263" s="27" customFormat="1" x14ac:dyDescent="0.25"/>
    <row r="4264" s="27" customFormat="1" x14ac:dyDescent="0.25"/>
    <row r="4265" s="27" customFormat="1" x14ac:dyDescent="0.25"/>
    <row r="4266" s="27" customFormat="1" x14ac:dyDescent="0.25"/>
    <row r="4267" s="27" customFormat="1" x14ac:dyDescent="0.25"/>
    <row r="4268" s="27" customFormat="1" x14ac:dyDescent="0.25"/>
    <row r="4269" s="27" customFormat="1" x14ac:dyDescent="0.25"/>
    <row r="4270" s="27" customFormat="1" x14ac:dyDescent="0.25"/>
    <row r="4271" s="27" customFormat="1" x14ac:dyDescent="0.25"/>
    <row r="4272" s="27" customFormat="1" x14ac:dyDescent="0.25"/>
    <row r="4273" s="27" customFormat="1" x14ac:dyDescent="0.25"/>
    <row r="4274" s="27" customFormat="1" x14ac:dyDescent="0.25"/>
    <row r="4275" s="27" customFormat="1" x14ac:dyDescent="0.25"/>
    <row r="4276" s="27" customFormat="1" x14ac:dyDescent="0.25"/>
    <row r="4277" s="27" customFormat="1" x14ac:dyDescent="0.25"/>
    <row r="4278" s="27" customFormat="1" x14ac:dyDescent="0.25"/>
    <row r="4279" s="27" customFormat="1" x14ac:dyDescent="0.25"/>
    <row r="4280" s="27" customFormat="1" x14ac:dyDescent="0.25"/>
    <row r="4281" s="27" customFormat="1" x14ac:dyDescent="0.25"/>
    <row r="4282" s="27" customFormat="1" x14ac:dyDescent="0.25"/>
    <row r="4283" s="27" customFormat="1" x14ac:dyDescent="0.25"/>
    <row r="4284" s="27" customFormat="1" x14ac:dyDescent="0.25"/>
    <row r="4285" s="27" customFormat="1" x14ac:dyDescent="0.25"/>
    <row r="4286" s="27" customFormat="1" x14ac:dyDescent="0.25"/>
    <row r="4287" s="27" customFormat="1" x14ac:dyDescent="0.25"/>
    <row r="4288" s="27" customFormat="1" x14ac:dyDescent="0.25"/>
    <row r="4289" s="27" customFormat="1" x14ac:dyDescent="0.25"/>
    <row r="4290" s="27" customFormat="1" x14ac:dyDescent="0.25"/>
    <row r="4291" s="27" customFormat="1" x14ac:dyDescent="0.25"/>
    <row r="4292" s="27" customFormat="1" x14ac:dyDescent="0.25"/>
    <row r="4293" s="27" customFormat="1" x14ac:dyDescent="0.25"/>
    <row r="4294" s="27" customFormat="1" x14ac:dyDescent="0.25"/>
    <row r="4295" s="27" customFormat="1" x14ac:dyDescent="0.25"/>
    <row r="4296" s="27" customFormat="1" x14ac:dyDescent="0.25"/>
    <row r="4297" s="27" customFormat="1" x14ac:dyDescent="0.25"/>
    <row r="4298" s="27" customFormat="1" x14ac:dyDescent="0.25"/>
    <row r="4299" s="27" customFormat="1" x14ac:dyDescent="0.25"/>
    <row r="4300" s="27" customFormat="1" x14ac:dyDescent="0.25"/>
    <row r="4301" s="27" customFormat="1" x14ac:dyDescent="0.25"/>
    <row r="4302" s="27" customFormat="1" x14ac:dyDescent="0.25"/>
    <row r="4303" s="27" customFormat="1" x14ac:dyDescent="0.25"/>
    <row r="4304" s="27" customFormat="1" x14ac:dyDescent="0.25"/>
    <row r="4305" s="27" customFormat="1" x14ac:dyDescent="0.25"/>
    <row r="4306" s="27" customFormat="1" x14ac:dyDescent="0.25"/>
    <row r="4307" s="27" customFormat="1" x14ac:dyDescent="0.25"/>
    <row r="4308" s="27" customFormat="1" x14ac:dyDescent="0.25"/>
    <row r="4309" s="27" customFormat="1" x14ac:dyDescent="0.25"/>
    <row r="4310" s="27" customFormat="1" x14ac:dyDescent="0.25"/>
    <row r="4311" s="27" customFormat="1" x14ac:dyDescent="0.25"/>
    <row r="4312" s="27" customFormat="1" x14ac:dyDescent="0.25"/>
    <row r="4313" s="27" customFormat="1" x14ac:dyDescent="0.25"/>
    <row r="4314" s="27" customFormat="1" x14ac:dyDescent="0.25"/>
    <row r="4315" s="27" customFormat="1" x14ac:dyDescent="0.25"/>
    <row r="4316" s="27" customFormat="1" x14ac:dyDescent="0.25"/>
    <row r="4317" s="27" customFormat="1" x14ac:dyDescent="0.25"/>
    <row r="4318" s="27" customFormat="1" x14ac:dyDescent="0.25"/>
    <row r="4319" s="27" customFormat="1" x14ac:dyDescent="0.25"/>
    <row r="4320" s="27" customFormat="1" x14ac:dyDescent="0.25"/>
    <row r="4321" s="27" customFormat="1" x14ac:dyDescent="0.25"/>
    <row r="4322" s="27" customFormat="1" x14ac:dyDescent="0.25"/>
    <row r="4323" s="27" customFormat="1" x14ac:dyDescent="0.25"/>
    <row r="4324" s="27" customFormat="1" x14ac:dyDescent="0.25"/>
    <row r="4325" s="27" customFormat="1" x14ac:dyDescent="0.25"/>
    <row r="4326" s="27" customFormat="1" x14ac:dyDescent="0.25"/>
    <row r="4327" s="27" customFormat="1" x14ac:dyDescent="0.25"/>
    <row r="4328" s="27" customFormat="1" x14ac:dyDescent="0.25"/>
    <row r="4329" s="27" customFormat="1" x14ac:dyDescent="0.25"/>
    <row r="4330" s="27" customFormat="1" x14ac:dyDescent="0.25"/>
    <row r="4331" s="27" customFormat="1" x14ac:dyDescent="0.25"/>
    <row r="4332" s="27" customFormat="1" x14ac:dyDescent="0.25"/>
    <row r="4333" s="27" customFormat="1" x14ac:dyDescent="0.25"/>
    <row r="4334" s="27" customFormat="1" x14ac:dyDescent="0.25"/>
    <row r="4335" s="27" customFormat="1" x14ac:dyDescent="0.25"/>
    <row r="4336" s="27" customFormat="1" x14ac:dyDescent="0.25"/>
    <row r="4337" s="27" customFormat="1" x14ac:dyDescent="0.25"/>
    <row r="4338" s="27" customFormat="1" x14ac:dyDescent="0.25"/>
    <row r="4339" s="27" customFormat="1" x14ac:dyDescent="0.25"/>
    <row r="4340" s="27" customFormat="1" x14ac:dyDescent="0.25"/>
    <row r="4341" s="27" customFormat="1" x14ac:dyDescent="0.25"/>
    <row r="4342" s="27" customFormat="1" x14ac:dyDescent="0.25"/>
    <row r="4343" s="27" customFormat="1" x14ac:dyDescent="0.25"/>
    <row r="4344" s="27" customFormat="1" x14ac:dyDescent="0.25"/>
    <row r="4345" s="27" customFormat="1" x14ac:dyDescent="0.25"/>
    <row r="4346" s="27" customFormat="1" x14ac:dyDescent="0.25"/>
    <row r="4347" s="27" customFormat="1" x14ac:dyDescent="0.25"/>
    <row r="4348" s="27" customFormat="1" x14ac:dyDescent="0.25"/>
    <row r="4349" s="27" customFormat="1" x14ac:dyDescent="0.25"/>
    <row r="4350" s="27" customFormat="1" x14ac:dyDescent="0.25"/>
    <row r="4351" s="27" customFormat="1" x14ac:dyDescent="0.25"/>
    <row r="4352" s="27" customFormat="1" x14ac:dyDescent="0.25"/>
    <row r="4353" s="27" customFormat="1" x14ac:dyDescent="0.25"/>
    <row r="4354" s="27" customFormat="1" x14ac:dyDescent="0.25"/>
    <row r="4355" s="27" customFormat="1" x14ac:dyDescent="0.25"/>
    <row r="4356" s="27" customFormat="1" x14ac:dyDescent="0.25"/>
    <row r="4357" s="27" customFormat="1" x14ac:dyDescent="0.25"/>
    <row r="4358" s="27" customFormat="1" x14ac:dyDescent="0.25"/>
    <row r="4359" s="27" customFormat="1" x14ac:dyDescent="0.25"/>
    <row r="4360" s="27" customFormat="1" x14ac:dyDescent="0.25"/>
    <row r="4361" s="27" customFormat="1" x14ac:dyDescent="0.25"/>
    <row r="4362" s="27" customFormat="1" x14ac:dyDescent="0.25"/>
    <row r="4363" s="27" customFormat="1" x14ac:dyDescent="0.25"/>
    <row r="4364" s="27" customFormat="1" x14ac:dyDescent="0.25"/>
    <row r="4365" s="27" customFormat="1" x14ac:dyDescent="0.25"/>
    <row r="4366" s="27" customFormat="1" x14ac:dyDescent="0.25"/>
    <row r="4367" s="27" customFormat="1" x14ac:dyDescent="0.25"/>
    <row r="4368" s="27" customFormat="1" x14ac:dyDescent="0.25"/>
    <row r="4369" s="27" customFormat="1" x14ac:dyDescent="0.25"/>
    <row r="4370" s="27" customFormat="1" x14ac:dyDescent="0.25"/>
    <row r="4371" s="27" customFormat="1" x14ac:dyDescent="0.25"/>
    <row r="4372" s="27" customFormat="1" x14ac:dyDescent="0.25"/>
    <row r="4373" s="27" customFormat="1" x14ac:dyDescent="0.25"/>
    <row r="4374" s="27" customFormat="1" x14ac:dyDescent="0.25"/>
    <row r="4375" s="27" customFormat="1" x14ac:dyDescent="0.25"/>
    <row r="4376" s="27" customFormat="1" x14ac:dyDescent="0.25"/>
    <row r="4377" s="27" customFormat="1" x14ac:dyDescent="0.25"/>
    <row r="4378" s="27" customFormat="1" x14ac:dyDescent="0.25"/>
    <row r="4379" s="27" customFormat="1" x14ac:dyDescent="0.25"/>
    <row r="4380" s="27" customFormat="1" x14ac:dyDescent="0.25"/>
    <row r="4381" s="27" customFormat="1" x14ac:dyDescent="0.25"/>
    <row r="4382" s="27" customFormat="1" x14ac:dyDescent="0.25"/>
    <row r="4383" s="27" customFormat="1" x14ac:dyDescent="0.25"/>
    <row r="4384" s="27" customFormat="1" x14ac:dyDescent="0.25"/>
    <row r="4385" s="27" customFormat="1" x14ac:dyDescent="0.25"/>
    <row r="4386" s="27" customFormat="1" x14ac:dyDescent="0.25"/>
    <row r="4387" s="27" customFormat="1" x14ac:dyDescent="0.25"/>
    <row r="4388" s="27" customFormat="1" x14ac:dyDescent="0.25"/>
    <row r="4389" s="27" customFormat="1" x14ac:dyDescent="0.25"/>
    <row r="4390" s="27" customFormat="1" x14ac:dyDescent="0.25"/>
    <row r="4391" s="27" customFormat="1" x14ac:dyDescent="0.25"/>
    <row r="4392" s="27" customFormat="1" x14ac:dyDescent="0.25"/>
    <row r="4393" s="27" customFormat="1" x14ac:dyDescent="0.25"/>
    <row r="4394" s="27" customFormat="1" x14ac:dyDescent="0.25"/>
    <row r="4395" s="27" customFormat="1" x14ac:dyDescent="0.25"/>
    <row r="4396" s="27" customFormat="1" x14ac:dyDescent="0.25"/>
    <row r="4397" s="27" customFormat="1" x14ac:dyDescent="0.25"/>
    <row r="4398" s="27" customFormat="1" x14ac:dyDescent="0.25"/>
    <row r="4399" s="27" customFormat="1" x14ac:dyDescent="0.25"/>
    <row r="4400" s="27" customFormat="1" x14ac:dyDescent="0.25"/>
    <row r="4401" s="27" customFormat="1" x14ac:dyDescent="0.25"/>
    <row r="4402" s="27" customFormat="1" x14ac:dyDescent="0.25"/>
    <row r="4403" s="27" customFormat="1" x14ac:dyDescent="0.25"/>
    <row r="4404" s="27" customFormat="1" x14ac:dyDescent="0.25"/>
    <row r="4405" s="27" customFormat="1" x14ac:dyDescent="0.25"/>
    <row r="4406" s="27" customFormat="1" x14ac:dyDescent="0.25"/>
    <row r="4407" s="27" customFormat="1" x14ac:dyDescent="0.25"/>
    <row r="4408" s="27" customFormat="1" x14ac:dyDescent="0.25"/>
    <row r="4409" s="27" customFormat="1" x14ac:dyDescent="0.25"/>
    <row r="4410" s="27" customFormat="1" x14ac:dyDescent="0.25"/>
    <row r="4411" s="27" customFormat="1" x14ac:dyDescent="0.25"/>
    <row r="4412" s="27" customFormat="1" x14ac:dyDescent="0.25"/>
    <row r="4413" s="27" customFormat="1" x14ac:dyDescent="0.25"/>
    <row r="4414" s="27" customFormat="1" x14ac:dyDescent="0.25"/>
    <row r="4415" s="27" customFormat="1" x14ac:dyDescent="0.25"/>
    <row r="4416" s="27" customFormat="1" x14ac:dyDescent="0.25"/>
    <row r="4417" s="27" customFormat="1" x14ac:dyDescent="0.25"/>
    <row r="4418" s="27" customFormat="1" x14ac:dyDescent="0.25"/>
    <row r="4419" s="27" customFormat="1" x14ac:dyDescent="0.25"/>
    <row r="4420" s="27" customFormat="1" x14ac:dyDescent="0.25"/>
    <row r="4421" s="27" customFormat="1" x14ac:dyDescent="0.25"/>
    <row r="4422" s="27" customFormat="1" x14ac:dyDescent="0.25"/>
    <row r="4423" s="27" customFormat="1" x14ac:dyDescent="0.25"/>
    <row r="4424" s="27" customFormat="1" x14ac:dyDescent="0.25"/>
    <row r="4425" s="27" customFormat="1" x14ac:dyDescent="0.25"/>
    <row r="4426" s="27" customFormat="1" x14ac:dyDescent="0.25"/>
    <row r="4427" s="27" customFormat="1" x14ac:dyDescent="0.25"/>
    <row r="4428" s="27" customFormat="1" x14ac:dyDescent="0.25"/>
    <row r="4429" s="27" customFormat="1" x14ac:dyDescent="0.25"/>
    <row r="4430" s="27" customFormat="1" x14ac:dyDescent="0.25"/>
    <row r="4431" s="27" customFormat="1" x14ac:dyDescent="0.25"/>
    <row r="4432" s="27" customFormat="1" x14ac:dyDescent="0.25"/>
    <row r="4433" s="27" customFormat="1" x14ac:dyDescent="0.25"/>
    <row r="4434" s="27" customFormat="1" x14ac:dyDescent="0.25"/>
    <row r="4435" s="27" customFormat="1" x14ac:dyDescent="0.25"/>
    <row r="4436" s="27" customFormat="1" x14ac:dyDescent="0.25"/>
    <row r="4437" s="27" customFormat="1" x14ac:dyDescent="0.25"/>
    <row r="4438" s="27" customFormat="1" x14ac:dyDescent="0.25"/>
    <row r="4439" s="27" customFormat="1" x14ac:dyDescent="0.25"/>
    <row r="4440" s="27" customFormat="1" x14ac:dyDescent="0.25"/>
    <row r="4441" s="27" customFormat="1" x14ac:dyDescent="0.25"/>
    <row r="4442" s="27" customFormat="1" x14ac:dyDescent="0.25"/>
    <row r="4443" s="27" customFormat="1" x14ac:dyDescent="0.25"/>
    <row r="4444" s="27" customFormat="1" x14ac:dyDescent="0.25"/>
    <row r="4445" s="27" customFormat="1" x14ac:dyDescent="0.25"/>
    <row r="4446" s="27" customFormat="1" x14ac:dyDescent="0.25"/>
    <row r="4447" s="27" customFormat="1" x14ac:dyDescent="0.25"/>
    <row r="4448" s="27" customFormat="1" x14ac:dyDescent="0.25"/>
    <row r="4449" s="27" customFormat="1" x14ac:dyDescent="0.25"/>
    <row r="4450" s="27" customFormat="1" x14ac:dyDescent="0.25"/>
    <row r="4451" s="27" customFormat="1" x14ac:dyDescent="0.25"/>
    <row r="4452" s="27" customFormat="1" x14ac:dyDescent="0.25"/>
    <row r="4453" s="27" customFormat="1" x14ac:dyDescent="0.25"/>
    <row r="4454" s="27" customFormat="1" x14ac:dyDescent="0.25"/>
    <row r="4455" s="27" customFormat="1" x14ac:dyDescent="0.25"/>
    <row r="4456" s="27" customFormat="1" x14ac:dyDescent="0.25"/>
    <row r="4457" s="27" customFormat="1" x14ac:dyDescent="0.25"/>
    <row r="4458" s="27" customFormat="1" x14ac:dyDescent="0.25"/>
    <row r="4459" s="27" customFormat="1" x14ac:dyDescent="0.25"/>
    <row r="4460" s="27" customFormat="1" x14ac:dyDescent="0.25"/>
    <row r="4461" s="27" customFormat="1" x14ac:dyDescent="0.25"/>
    <row r="4462" s="27" customFormat="1" x14ac:dyDescent="0.25"/>
    <row r="4463" s="27" customFormat="1" x14ac:dyDescent="0.25"/>
    <row r="4464" s="27" customFormat="1" x14ac:dyDescent="0.25"/>
    <row r="4465" s="27" customFormat="1" x14ac:dyDescent="0.25"/>
    <row r="4466" s="27" customFormat="1" x14ac:dyDescent="0.25"/>
    <row r="4467" s="27" customFormat="1" x14ac:dyDescent="0.25"/>
    <row r="4468" s="27" customFormat="1" x14ac:dyDescent="0.25"/>
    <row r="4469" s="27" customFormat="1" x14ac:dyDescent="0.25"/>
    <row r="4470" s="27" customFormat="1" x14ac:dyDescent="0.25"/>
    <row r="4471" s="27" customFormat="1" x14ac:dyDescent="0.25"/>
    <row r="4472" s="27" customFormat="1" x14ac:dyDescent="0.25"/>
    <row r="4473" s="27" customFormat="1" x14ac:dyDescent="0.25"/>
    <row r="4474" s="27" customFormat="1" x14ac:dyDescent="0.25"/>
    <row r="4475" s="27" customFormat="1" x14ac:dyDescent="0.25"/>
    <row r="4476" s="27" customFormat="1" x14ac:dyDescent="0.25"/>
    <row r="4477" s="27" customFormat="1" x14ac:dyDescent="0.25"/>
    <row r="4478" s="27" customFormat="1" x14ac:dyDescent="0.25"/>
    <row r="4479" s="27" customFormat="1" x14ac:dyDescent="0.25"/>
    <row r="4480" s="27" customFormat="1" x14ac:dyDescent="0.25"/>
    <row r="4481" s="27" customFormat="1" x14ac:dyDescent="0.25"/>
    <row r="4482" s="27" customFormat="1" x14ac:dyDescent="0.25"/>
    <row r="4483" s="27" customFormat="1" x14ac:dyDescent="0.25"/>
    <row r="4484" s="27" customFormat="1" x14ac:dyDescent="0.25"/>
    <row r="4485" s="27" customFormat="1" x14ac:dyDescent="0.25"/>
    <row r="4486" s="27" customFormat="1" x14ac:dyDescent="0.25"/>
    <row r="4487" s="27" customFormat="1" x14ac:dyDescent="0.25"/>
    <row r="4488" s="27" customFormat="1" x14ac:dyDescent="0.25"/>
    <row r="4489" s="27" customFormat="1" x14ac:dyDescent="0.25"/>
    <row r="4490" s="27" customFormat="1" x14ac:dyDescent="0.25"/>
    <row r="4491" s="27" customFormat="1" x14ac:dyDescent="0.25"/>
    <row r="4492" s="27" customFormat="1" x14ac:dyDescent="0.25"/>
    <row r="4493" s="27" customFormat="1" x14ac:dyDescent="0.25"/>
    <row r="4494" s="27" customFormat="1" x14ac:dyDescent="0.25"/>
    <row r="4495" s="27" customFormat="1" x14ac:dyDescent="0.25"/>
    <row r="4496" s="27" customFormat="1" x14ac:dyDescent="0.25"/>
    <row r="4497" s="27" customFormat="1" x14ac:dyDescent="0.25"/>
    <row r="4498" s="27" customFormat="1" x14ac:dyDescent="0.25"/>
    <row r="4499" s="27" customFormat="1" x14ac:dyDescent="0.25"/>
    <row r="4500" s="27" customFormat="1" x14ac:dyDescent="0.25"/>
    <row r="4501" s="27" customFormat="1" x14ac:dyDescent="0.25"/>
    <row r="4502" s="27" customFormat="1" x14ac:dyDescent="0.25"/>
    <row r="4503" s="27" customFormat="1" x14ac:dyDescent="0.25"/>
    <row r="4504" s="27" customFormat="1" x14ac:dyDescent="0.25"/>
    <row r="4505" s="27" customFormat="1" x14ac:dyDescent="0.25"/>
    <row r="4506" s="27" customFormat="1" x14ac:dyDescent="0.25"/>
    <row r="4507" s="27" customFormat="1" x14ac:dyDescent="0.25"/>
    <row r="4508" s="27" customFormat="1" x14ac:dyDescent="0.25"/>
    <row r="4509" s="27" customFormat="1" x14ac:dyDescent="0.25"/>
    <row r="4510" s="27" customFormat="1" x14ac:dyDescent="0.25"/>
    <row r="4511" s="27" customFormat="1" x14ac:dyDescent="0.25"/>
    <row r="4512" s="27" customFormat="1" x14ac:dyDescent="0.25"/>
    <row r="4513" s="27" customFormat="1" x14ac:dyDescent="0.25"/>
    <row r="4514" s="27" customFormat="1" x14ac:dyDescent="0.25"/>
    <row r="4515" s="27" customFormat="1" x14ac:dyDescent="0.25"/>
    <row r="4516" s="27" customFormat="1" x14ac:dyDescent="0.25"/>
    <row r="4517" s="27" customFormat="1" x14ac:dyDescent="0.25"/>
    <row r="4518" s="27" customFormat="1" x14ac:dyDescent="0.25"/>
    <row r="4519" s="27" customFormat="1" x14ac:dyDescent="0.25"/>
    <row r="4520" s="27" customFormat="1" x14ac:dyDescent="0.25"/>
    <row r="4521" s="27" customFormat="1" x14ac:dyDescent="0.25"/>
    <row r="4522" s="27" customFormat="1" x14ac:dyDescent="0.25"/>
    <row r="4523" s="27" customFormat="1" x14ac:dyDescent="0.25"/>
    <row r="4524" s="27" customFormat="1" x14ac:dyDescent="0.25"/>
    <row r="4525" s="27" customFormat="1" x14ac:dyDescent="0.25"/>
    <row r="4526" s="27" customFormat="1" x14ac:dyDescent="0.25"/>
    <row r="4527" s="27" customFormat="1" x14ac:dyDescent="0.25"/>
    <row r="4528" s="27" customFormat="1" x14ac:dyDescent="0.25"/>
    <row r="4529" s="27" customFormat="1" x14ac:dyDescent="0.25"/>
    <row r="4530" s="27" customFormat="1" x14ac:dyDescent="0.25"/>
    <row r="4531" s="27" customFormat="1" x14ac:dyDescent="0.25"/>
    <row r="4532" s="27" customFormat="1" x14ac:dyDescent="0.25"/>
    <row r="4533" s="27" customFormat="1" x14ac:dyDescent="0.25"/>
    <row r="4534" s="27" customFormat="1" x14ac:dyDescent="0.25"/>
    <row r="4535" s="27" customFormat="1" x14ac:dyDescent="0.25"/>
    <row r="4536" s="27" customFormat="1" x14ac:dyDescent="0.25"/>
    <row r="4537" s="27" customFormat="1" x14ac:dyDescent="0.25"/>
    <row r="4538" s="27" customFormat="1" x14ac:dyDescent="0.25"/>
    <row r="4539" s="27" customFormat="1" x14ac:dyDescent="0.25"/>
    <row r="4540" s="27" customFormat="1" x14ac:dyDescent="0.25"/>
    <row r="4541" s="27" customFormat="1" x14ac:dyDescent="0.25"/>
    <row r="4542" s="27" customFormat="1" x14ac:dyDescent="0.25"/>
    <row r="4543" s="27" customFormat="1" x14ac:dyDescent="0.25"/>
    <row r="4544" s="27" customFormat="1" x14ac:dyDescent="0.25"/>
    <row r="4545" s="27" customFormat="1" x14ac:dyDescent="0.25"/>
    <row r="4546" s="27" customFormat="1" x14ac:dyDescent="0.25"/>
    <row r="4547" s="27" customFormat="1" x14ac:dyDescent="0.25"/>
    <row r="4548" s="27" customFormat="1" x14ac:dyDescent="0.25"/>
    <row r="4549" s="27" customFormat="1" x14ac:dyDescent="0.25"/>
    <row r="4550" s="27" customFormat="1" x14ac:dyDescent="0.25"/>
    <row r="4551" s="27" customFormat="1" x14ac:dyDescent="0.25"/>
    <row r="4552" s="27" customFormat="1" x14ac:dyDescent="0.25"/>
    <row r="4553" s="27" customFormat="1" x14ac:dyDescent="0.25"/>
    <row r="4554" s="27" customFormat="1" x14ac:dyDescent="0.25"/>
    <row r="4555" s="27" customFormat="1" x14ac:dyDescent="0.25"/>
    <row r="4556" s="27" customFormat="1" x14ac:dyDescent="0.25"/>
    <row r="4557" s="27" customFormat="1" x14ac:dyDescent="0.25"/>
    <row r="4558" s="27" customFormat="1" x14ac:dyDescent="0.25"/>
    <row r="4559" s="27" customFormat="1" x14ac:dyDescent="0.25"/>
    <row r="4560" s="27" customFormat="1" x14ac:dyDescent="0.25"/>
    <row r="4561" s="27" customFormat="1" x14ac:dyDescent="0.25"/>
    <row r="4562" s="27" customFormat="1" x14ac:dyDescent="0.25"/>
    <row r="4563" s="27" customFormat="1" x14ac:dyDescent="0.25"/>
    <row r="4564" s="27" customFormat="1" x14ac:dyDescent="0.25"/>
    <row r="4565" s="27" customFormat="1" x14ac:dyDescent="0.25"/>
    <row r="4566" s="27" customFormat="1" x14ac:dyDescent="0.25"/>
    <row r="4567" s="27" customFormat="1" x14ac:dyDescent="0.25"/>
    <row r="4568" s="27" customFormat="1" x14ac:dyDescent="0.25"/>
    <row r="4569" s="27" customFormat="1" x14ac:dyDescent="0.25"/>
    <row r="4570" s="27" customFormat="1" x14ac:dyDescent="0.25"/>
    <row r="4571" s="27" customFormat="1" x14ac:dyDescent="0.25"/>
    <row r="4572" s="27" customFormat="1" x14ac:dyDescent="0.25"/>
    <row r="4573" s="27" customFormat="1" x14ac:dyDescent="0.25"/>
    <row r="4574" s="27" customFormat="1" x14ac:dyDescent="0.25"/>
    <row r="4575" s="27" customFormat="1" x14ac:dyDescent="0.25"/>
    <row r="4576" s="27" customFormat="1" x14ac:dyDescent="0.25"/>
    <row r="4577" s="27" customFormat="1" x14ac:dyDescent="0.25"/>
    <row r="4578" s="27" customFormat="1" x14ac:dyDescent="0.25"/>
    <row r="4579" s="27" customFormat="1" x14ac:dyDescent="0.25"/>
    <row r="4580" s="27" customFormat="1" x14ac:dyDescent="0.25"/>
    <row r="4581" s="27" customFormat="1" x14ac:dyDescent="0.25"/>
    <row r="4582" s="27" customFormat="1" x14ac:dyDescent="0.25"/>
    <row r="4583" s="27" customFormat="1" x14ac:dyDescent="0.25"/>
    <row r="4584" s="27" customFormat="1" x14ac:dyDescent="0.25"/>
    <row r="4585" s="27" customFormat="1" x14ac:dyDescent="0.25"/>
    <row r="4586" s="27" customFormat="1" x14ac:dyDescent="0.25"/>
    <row r="4587" s="27" customFormat="1" x14ac:dyDescent="0.25"/>
    <row r="4588" s="27" customFormat="1" x14ac:dyDescent="0.25"/>
    <row r="4589" s="27" customFormat="1" x14ac:dyDescent="0.25"/>
    <row r="4590" s="27" customFormat="1" x14ac:dyDescent="0.25"/>
    <row r="4591" s="27" customFormat="1" x14ac:dyDescent="0.25"/>
    <row r="4592" s="27" customFormat="1" x14ac:dyDescent="0.25"/>
    <row r="4593" s="27" customFormat="1" x14ac:dyDescent="0.25"/>
    <row r="4594" s="27" customFormat="1" x14ac:dyDescent="0.25"/>
    <row r="4595" s="27" customFormat="1" x14ac:dyDescent="0.25"/>
    <row r="4596" s="27" customFormat="1" x14ac:dyDescent="0.25"/>
    <row r="4597" s="27" customFormat="1" x14ac:dyDescent="0.25"/>
    <row r="4598" s="27" customFormat="1" x14ac:dyDescent="0.25"/>
    <row r="4599" s="27" customFormat="1" x14ac:dyDescent="0.25"/>
    <row r="4600" s="27" customFormat="1" x14ac:dyDescent="0.25"/>
    <row r="4601" s="27" customFormat="1" x14ac:dyDescent="0.25"/>
    <row r="4602" s="27" customFormat="1" x14ac:dyDescent="0.25"/>
    <row r="4603" s="27" customFormat="1" x14ac:dyDescent="0.25"/>
    <row r="4604" s="27" customFormat="1" x14ac:dyDescent="0.25"/>
    <row r="4605" s="27" customFormat="1" x14ac:dyDescent="0.25"/>
    <row r="4606" s="27" customFormat="1" x14ac:dyDescent="0.25"/>
    <row r="4607" s="27" customFormat="1" x14ac:dyDescent="0.25"/>
    <row r="4608" s="27" customFormat="1" x14ac:dyDescent="0.25"/>
    <row r="4609" s="27" customFormat="1" x14ac:dyDescent="0.25"/>
    <row r="4610" s="27" customFormat="1" x14ac:dyDescent="0.25"/>
    <row r="4611" s="27" customFormat="1" x14ac:dyDescent="0.25"/>
    <row r="4612" s="27" customFormat="1" x14ac:dyDescent="0.25"/>
    <row r="4613" s="27" customFormat="1" x14ac:dyDescent="0.25"/>
    <row r="4614" s="27" customFormat="1" x14ac:dyDescent="0.25"/>
    <row r="4615" s="27" customFormat="1" x14ac:dyDescent="0.25"/>
    <row r="4616" s="27" customFormat="1" x14ac:dyDescent="0.25"/>
    <row r="4617" s="27" customFormat="1" x14ac:dyDescent="0.25"/>
    <row r="4618" s="27" customFormat="1" x14ac:dyDescent="0.25"/>
    <row r="4619" s="27" customFormat="1" x14ac:dyDescent="0.25"/>
    <row r="4620" s="27" customFormat="1" x14ac:dyDescent="0.25"/>
    <row r="4621" s="27" customFormat="1" x14ac:dyDescent="0.25"/>
    <row r="4622" s="27" customFormat="1" x14ac:dyDescent="0.25"/>
    <row r="4623" s="27" customFormat="1" x14ac:dyDescent="0.25"/>
    <row r="4624" s="27" customFormat="1" x14ac:dyDescent="0.25"/>
    <row r="4625" s="27" customFormat="1" x14ac:dyDescent="0.25"/>
    <row r="4626" s="27" customFormat="1" x14ac:dyDescent="0.25"/>
    <row r="4627" s="27" customFormat="1" x14ac:dyDescent="0.25"/>
    <row r="4628" s="27" customFormat="1" x14ac:dyDescent="0.25"/>
    <row r="4629" s="27" customFormat="1" x14ac:dyDescent="0.25"/>
    <row r="4630" s="27" customFormat="1" x14ac:dyDescent="0.25"/>
    <row r="4631" s="27" customFormat="1" x14ac:dyDescent="0.25"/>
    <row r="4632" s="27" customFormat="1" x14ac:dyDescent="0.25"/>
    <row r="4633" s="27" customFormat="1" x14ac:dyDescent="0.25"/>
    <row r="4634" s="27" customFormat="1" x14ac:dyDescent="0.25"/>
    <row r="4635" s="27" customFormat="1" x14ac:dyDescent="0.25"/>
    <row r="4636" s="27" customFormat="1" x14ac:dyDescent="0.25"/>
    <row r="4637" s="27" customFormat="1" x14ac:dyDescent="0.25"/>
    <row r="4638" s="27" customFormat="1" x14ac:dyDescent="0.25"/>
    <row r="4639" s="27" customFormat="1" x14ac:dyDescent="0.25"/>
    <row r="4640" s="27" customFormat="1" x14ac:dyDescent="0.25"/>
    <row r="4641" s="27" customFormat="1" x14ac:dyDescent="0.25"/>
    <row r="4642" s="27" customFormat="1" x14ac:dyDescent="0.25"/>
    <row r="4643" s="27" customFormat="1" x14ac:dyDescent="0.25"/>
    <row r="4644" s="27" customFormat="1" x14ac:dyDescent="0.25"/>
    <row r="4645" s="27" customFormat="1" x14ac:dyDescent="0.25"/>
    <row r="4646" s="27" customFormat="1" x14ac:dyDescent="0.25"/>
    <row r="4647" s="27" customFormat="1" x14ac:dyDescent="0.25"/>
    <row r="4648" s="27" customFormat="1" x14ac:dyDescent="0.25"/>
    <row r="4649" s="27" customFormat="1" x14ac:dyDescent="0.25"/>
    <row r="4650" s="27" customFormat="1" x14ac:dyDescent="0.25"/>
    <row r="4651" s="27" customFormat="1" x14ac:dyDescent="0.25"/>
    <row r="4652" s="27" customFormat="1" x14ac:dyDescent="0.25"/>
    <row r="4653" s="27" customFormat="1" x14ac:dyDescent="0.25"/>
    <row r="4654" s="27" customFormat="1" x14ac:dyDescent="0.25"/>
    <row r="4655" s="27" customFormat="1" x14ac:dyDescent="0.25"/>
    <row r="4656" s="27" customFormat="1" x14ac:dyDescent="0.25"/>
    <row r="4657" s="27" customFormat="1" x14ac:dyDescent="0.25"/>
    <row r="4658" s="27" customFormat="1" x14ac:dyDescent="0.25"/>
    <row r="4659" s="27" customFormat="1" x14ac:dyDescent="0.25"/>
    <row r="4660" s="27" customFormat="1" x14ac:dyDescent="0.25"/>
    <row r="4661" s="27" customFormat="1" x14ac:dyDescent="0.25"/>
    <row r="4662" s="27" customFormat="1" x14ac:dyDescent="0.25"/>
    <row r="4663" s="27" customFormat="1" x14ac:dyDescent="0.25"/>
    <row r="4664" s="27" customFormat="1" x14ac:dyDescent="0.25"/>
    <row r="4665" s="27" customFormat="1" x14ac:dyDescent="0.25"/>
    <row r="4666" s="27" customFormat="1" x14ac:dyDescent="0.25"/>
    <row r="4667" s="27" customFormat="1" x14ac:dyDescent="0.25"/>
    <row r="4668" s="27" customFormat="1" x14ac:dyDescent="0.25"/>
    <row r="4669" s="27" customFormat="1" x14ac:dyDescent="0.25"/>
    <row r="4670" s="27" customFormat="1" x14ac:dyDescent="0.25"/>
    <row r="4671" s="27" customFormat="1" x14ac:dyDescent="0.25"/>
    <row r="4672" s="27" customFormat="1" x14ac:dyDescent="0.25"/>
    <row r="4673" s="27" customFormat="1" x14ac:dyDescent="0.25"/>
    <row r="4674" s="27" customFormat="1" x14ac:dyDescent="0.25"/>
    <row r="4675" s="27" customFormat="1" x14ac:dyDescent="0.25"/>
    <row r="4676" s="27" customFormat="1" x14ac:dyDescent="0.25"/>
    <row r="4677" s="27" customFormat="1" x14ac:dyDescent="0.25"/>
    <row r="4678" s="27" customFormat="1" x14ac:dyDescent="0.25"/>
    <row r="4679" s="27" customFormat="1" x14ac:dyDescent="0.25"/>
    <row r="4680" s="27" customFormat="1" x14ac:dyDescent="0.25"/>
    <row r="4681" s="27" customFormat="1" x14ac:dyDescent="0.25"/>
    <row r="4682" s="27" customFormat="1" x14ac:dyDescent="0.25"/>
    <row r="4683" s="27" customFormat="1" x14ac:dyDescent="0.25"/>
    <row r="4684" s="27" customFormat="1" x14ac:dyDescent="0.25"/>
    <row r="4685" s="27" customFormat="1" x14ac:dyDescent="0.25"/>
    <row r="4686" s="27" customFormat="1" x14ac:dyDescent="0.25"/>
    <row r="4687" s="27" customFormat="1" x14ac:dyDescent="0.25"/>
    <row r="4688" s="27" customFormat="1" x14ac:dyDescent="0.25"/>
    <row r="4689" s="27" customFormat="1" x14ac:dyDescent="0.25"/>
    <row r="4690" s="27" customFormat="1" x14ac:dyDescent="0.25"/>
    <row r="4691" s="27" customFormat="1" x14ac:dyDescent="0.25"/>
    <row r="4692" s="27" customFormat="1" x14ac:dyDescent="0.25"/>
    <row r="4693" s="27" customFormat="1" x14ac:dyDescent="0.25"/>
    <row r="4694" s="27" customFormat="1" x14ac:dyDescent="0.25"/>
    <row r="4695" s="27" customFormat="1" x14ac:dyDescent="0.25"/>
    <row r="4696" s="27" customFormat="1" x14ac:dyDescent="0.25"/>
    <row r="4697" s="27" customFormat="1" x14ac:dyDescent="0.25"/>
    <row r="4698" s="27" customFormat="1" x14ac:dyDescent="0.25"/>
    <row r="4699" s="27" customFormat="1" x14ac:dyDescent="0.25"/>
    <row r="4700" s="27" customFormat="1" x14ac:dyDescent="0.25"/>
    <row r="4701" s="27" customFormat="1" x14ac:dyDescent="0.25"/>
    <row r="4702" s="27" customFormat="1" x14ac:dyDescent="0.25"/>
    <row r="4703" s="27" customFormat="1" x14ac:dyDescent="0.25"/>
    <row r="4704" s="27" customFormat="1" x14ac:dyDescent="0.25"/>
    <row r="4705" s="27" customFormat="1" x14ac:dyDescent="0.25"/>
    <row r="4706" s="27" customFormat="1" x14ac:dyDescent="0.25"/>
    <row r="4707" s="27" customFormat="1" x14ac:dyDescent="0.25"/>
    <row r="4708" s="27" customFormat="1" x14ac:dyDescent="0.25"/>
    <row r="4709" s="27" customFormat="1" x14ac:dyDescent="0.25"/>
    <row r="4710" s="27" customFormat="1" x14ac:dyDescent="0.25"/>
    <row r="4711" s="27" customFormat="1" x14ac:dyDescent="0.25"/>
    <row r="4712" s="27" customFormat="1" x14ac:dyDescent="0.25"/>
    <row r="4713" s="27" customFormat="1" x14ac:dyDescent="0.25"/>
    <row r="4714" s="27" customFormat="1" x14ac:dyDescent="0.25"/>
    <row r="4715" s="27" customFormat="1" x14ac:dyDescent="0.25"/>
    <row r="4716" s="27" customFormat="1" x14ac:dyDescent="0.25"/>
    <row r="4717" s="27" customFormat="1" x14ac:dyDescent="0.25"/>
    <row r="4718" s="27" customFormat="1" x14ac:dyDescent="0.25"/>
    <row r="4719" s="27" customFormat="1" x14ac:dyDescent="0.25"/>
    <row r="4720" s="27" customFormat="1" x14ac:dyDescent="0.25"/>
    <row r="4721" s="27" customFormat="1" x14ac:dyDescent="0.25"/>
    <row r="4722" s="27" customFormat="1" x14ac:dyDescent="0.25"/>
    <row r="4723" s="27" customFormat="1" x14ac:dyDescent="0.25"/>
    <row r="4724" s="27" customFormat="1" x14ac:dyDescent="0.25"/>
    <row r="4725" s="27" customFormat="1" x14ac:dyDescent="0.25"/>
    <row r="4726" s="27" customFormat="1" x14ac:dyDescent="0.25"/>
    <row r="4727" s="27" customFormat="1" x14ac:dyDescent="0.25"/>
    <row r="4728" s="27" customFormat="1" x14ac:dyDescent="0.25"/>
    <row r="4729" s="27" customFormat="1" x14ac:dyDescent="0.25"/>
    <row r="4730" s="27" customFormat="1" x14ac:dyDescent="0.25"/>
    <row r="4731" s="27" customFormat="1" x14ac:dyDescent="0.25"/>
    <row r="4732" s="27" customFormat="1" x14ac:dyDescent="0.25"/>
    <row r="4733" s="27" customFormat="1" x14ac:dyDescent="0.25"/>
    <row r="4734" s="27" customFormat="1" x14ac:dyDescent="0.25"/>
    <row r="4735" s="27" customFormat="1" x14ac:dyDescent="0.25"/>
    <row r="4736" s="27" customFormat="1" x14ac:dyDescent="0.25"/>
    <row r="4737" s="27" customFormat="1" x14ac:dyDescent="0.25"/>
    <row r="4738" s="27" customFormat="1" x14ac:dyDescent="0.25"/>
    <row r="4739" s="27" customFormat="1" x14ac:dyDescent="0.25"/>
    <row r="4740" s="27" customFormat="1" x14ac:dyDescent="0.25"/>
    <row r="4741" s="27" customFormat="1" x14ac:dyDescent="0.25"/>
    <row r="4742" s="27" customFormat="1" x14ac:dyDescent="0.25"/>
    <row r="4743" s="27" customFormat="1" x14ac:dyDescent="0.25"/>
    <row r="4744" s="27" customFormat="1" x14ac:dyDescent="0.25"/>
    <row r="4745" s="27" customFormat="1" x14ac:dyDescent="0.25"/>
    <row r="4746" s="27" customFormat="1" x14ac:dyDescent="0.25"/>
    <row r="4747" s="27" customFormat="1" x14ac:dyDescent="0.25"/>
    <row r="4748" s="27" customFormat="1" x14ac:dyDescent="0.25"/>
    <row r="4749" s="27" customFormat="1" x14ac:dyDescent="0.25"/>
    <row r="4750" s="27" customFormat="1" x14ac:dyDescent="0.25"/>
    <row r="4751" s="27" customFormat="1" x14ac:dyDescent="0.25"/>
    <row r="4752" s="27" customFormat="1" x14ac:dyDescent="0.25"/>
    <row r="4753" s="27" customFormat="1" x14ac:dyDescent="0.25"/>
    <row r="4754" s="27" customFormat="1" x14ac:dyDescent="0.25"/>
    <row r="4755" s="27" customFormat="1" x14ac:dyDescent="0.25"/>
    <row r="4756" s="27" customFormat="1" x14ac:dyDescent="0.25"/>
    <row r="4757" s="27" customFormat="1" x14ac:dyDescent="0.25"/>
    <row r="4758" s="27" customFormat="1" x14ac:dyDescent="0.25"/>
    <row r="4759" s="27" customFormat="1" x14ac:dyDescent="0.25"/>
    <row r="4760" s="27" customFormat="1" x14ac:dyDescent="0.25"/>
    <row r="4761" s="27" customFormat="1" x14ac:dyDescent="0.25"/>
    <row r="4762" s="27" customFormat="1" x14ac:dyDescent="0.25"/>
    <row r="4763" s="27" customFormat="1" x14ac:dyDescent="0.25"/>
    <row r="4764" s="27" customFormat="1" x14ac:dyDescent="0.25"/>
    <row r="4765" s="27" customFormat="1" x14ac:dyDescent="0.25"/>
    <row r="4766" s="27" customFormat="1" x14ac:dyDescent="0.25"/>
    <row r="4767" s="27" customFormat="1" x14ac:dyDescent="0.25"/>
    <row r="4768" s="27" customFormat="1" x14ac:dyDescent="0.25"/>
    <row r="4769" s="27" customFormat="1" x14ac:dyDescent="0.25"/>
    <row r="4770" s="27" customFormat="1" x14ac:dyDescent="0.25"/>
    <row r="4771" s="27" customFormat="1" x14ac:dyDescent="0.25"/>
    <row r="4772" s="27" customFormat="1" x14ac:dyDescent="0.25"/>
    <row r="4773" s="27" customFormat="1" x14ac:dyDescent="0.25"/>
    <row r="4774" s="27" customFormat="1" x14ac:dyDescent="0.25"/>
    <row r="4775" s="27" customFormat="1" x14ac:dyDescent="0.25"/>
    <row r="4776" s="27" customFormat="1" x14ac:dyDescent="0.25"/>
    <row r="4777" s="27" customFormat="1" x14ac:dyDescent="0.25"/>
    <row r="4778" s="27" customFormat="1" x14ac:dyDescent="0.25"/>
    <row r="4779" s="27" customFormat="1" x14ac:dyDescent="0.25"/>
    <row r="4780" s="27" customFormat="1" x14ac:dyDescent="0.25"/>
    <row r="4781" s="27" customFormat="1" x14ac:dyDescent="0.25"/>
    <row r="4782" s="27" customFormat="1" x14ac:dyDescent="0.25"/>
    <row r="4783" s="27" customFormat="1" x14ac:dyDescent="0.25"/>
    <row r="4784" s="27" customFormat="1" x14ac:dyDescent="0.25"/>
    <row r="4785" s="27" customFormat="1" x14ac:dyDescent="0.25"/>
    <row r="4786" s="27" customFormat="1" x14ac:dyDescent="0.25"/>
    <row r="4787" s="27" customFormat="1" x14ac:dyDescent="0.25"/>
    <row r="4788" s="27" customFormat="1" x14ac:dyDescent="0.25"/>
    <row r="4789" s="27" customFormat="1" x14ac:dyDescent="0.25"/>
    <row r="4790" s="27" customFormat="1" x14ac:dyDescent="0.25"/>
    <row r="4791" s="27" customFormat="1" x14ac:dyDescent="0.25"/>
    <row r="4792" s="27" customFormat="1" x14ac:dyDescent="0.25"/>
    <row r="4793" s="27" customFormat="1" x14ac:dyDescent="0.25"/>
    <row r="4794" s="27" customFormat="1" x14ac:dyDescent="0.25"/>
    <row r="4795" s="27" customFormat="1" x14ac:dyDescent="0.25"/>
    <row r="4796" s="27" customFormat="1" x14ac:dyDescent="0.25"/>
    <row r="4797" s="27" customFormat="1" x14ac:dyDescent="0.25"/>
    <row r="4798" s="27" customFormat="1" x14ac:dyDescent="0.25"/>
    <row r="4799" s="27" customFormat="1" x14ac:dyDescent="0.25"/>
    <row r="4800" s="27" customFormat="1" x14ac:dyDescent="0.25"/>
    <row r="4801" s="27" customFormat="1" x14ac:dyDescent="0.25"/>
    <row r="4802" s="27" customFormat="1" x14ac:dyDescent="0.25"/>
    <row r="4803" s="27" customFormat="1" x14ac:dyDescent="0.25"/>
    <row r="4804" s="27" customFormat="1" x14ac:dyDescent="0.25"/>
    <row r="4805" s="27" customFormat="1" x14ac:dyDescent="0.25"/>
    <row r="4806" s="27" customFormat="1" x14ac:dyDescent="0.25"/>
    <row r="4807" s="27" customFormat="1" x14ac:dyDescent="0.25"/>
    <row r="4808" s="27" customFormat="1" x14ac:dyDescent="0.25"/>
    <row r="4809" s="27" customFormat="1" x14ac:dyDescent="0.25"/>
    <row r="4810" s="27" customFormat="1" x14ac:dyDescent="0.25"/>
    <row r="4811" s="27" customFormat="1" x14ac:dyDescent="0.25"/>
    <row r="4812" s="27" customFormat="1" x14ac:dyDescent="0.25"/>
    <row r="4813" s="27" customFormat="1" x14ac:dyDescent="0.25"/>
    <row r="4814" s="27" customFormat="1" x14ac:dyDescent="0.25"/>
    <row r="4815" s="27" customFormat="1" x14ac:dyDescent="0.25"/>
    <row r="4816" s="27" customFormat="1" x14ac:dyDescent="0.25"/>
    <row r="4817" s="27" customFormat="1" x14ac:dyDescent="0.25"/>
    <row r="4818" s="27" customFormat="1" x14ac:dyDescent="0.25"/>
    <row r="4819" s="27" customFormat="1" x14ac:dyDescent="0.25"/>
    <row r="4820" s="27" customFormat="1" x14ac:dyDescent="0.25"/>
    <row r="4821" s="27" customFormat="1" x14ac:dyDescent="0.25"/>
    <row r="4822" s="27" customFormat="1" x14ac:dyDescent="0.25"/>
    <row r="4823" s="27" customFormat="1" x14ac:dyDescent="0.25"/>
    <row r="4824" s="27" customFormat="1" x14ac:dyDescent="0.25"/>
    <row r="4825" s="27" customFormat="1" x14ac:dyDescent="0.25"/>
    <row r="4826" s="27" customFormat="1" x14ac:dyDescent="0.25"/>
    <row r="4827" s="27" customFormat="1" x14ac:dyDescent="0.25"/>
    <row r="4828" s="27" customFormat="1" x14ac:dyDescent="0.25"/>
    <row r="4829" s="27" customFormat="1" x14ac:dyDescent="0.25"/>
    <row r="4830" s="27" customFormat="1" x14ac:dyDescent="0.25"/>
    <row r="4831" s="27" customFormat="1" x14ac:dyDescent="0.25"/>
    <row r="4832" s="27" customFormat="1" x14ac:dyDescent="0.25"/>
    <row r="4833" s="27" customFormat="1" x14ac:dyDescent="0.25"/>
    <row r="4834" s="27" customFormat="1" x14ac:dyDescent="0.25"/>
    <row r="4835" s="27" customFormat="1" x14ac:dyDescent="0.25"/>
    <row r="4836" s="27" customFormat="1" x14ac:dyDescent="0.25"/>
    <row r="4837" s="27" customFormat="1" x14ac:dyDescent="0.25"/>
    <row r="4838" s="27" customFormat="1" x14ac:dyDescent="0.25"/>
    <row r="4839" s="27" customFormat="1" x14ac:dyDescent="0.25"/>
    <row r="4840" s="27" customFormat="1" x14ac:dyDescent="0.25"/>
    <row r="4841" s="27" customFormat="1" x14ac:dyDescent="0.25"/>
    <row r="4842" s="27" customFormat="1" x14ac:dyDescent="0.25"/>
    <row r="4843" s="27" customFormat="1" x14ac:dyDescent="0.25"/>
    <row r="4844" s="27" customFormat="1" x14ac:dyDescent="0.25"/>
    <row r="4845" s="27" customFormat="1" x14ac:dyDescent="0.25"/>
    <row r="4846" s="27" customFormat="1" x14ac:dyDescent="0.25"/>
    <row r="4847" s="27" customFormat="1" x14ac:dyDescent="0.25"/>
    <row r="4848" s="27" customFormat="1" x14ac:dyDescent="0.25"/>
    <row r="4849" s="27" customFormat="1" x14ac:dyDescent="0.25"/>
    <row r="4850" s="27" customFormat="1" x14ac:dyDescent="0.25"/>
    <row r="4851" s="27" customFormat="1" x14ac:dyDescent="0.25"/>
    <row r="4852" s="27" customFormat="1" x14ac:dyDescent="0.25"/>
    <row r="4853" s="27" customFormat="1" x14ac:dyDescent="0.25"/>
    <row r="4854" s="27" customFormat="1" x14ac:dyDescent="0.25"/>
    <row r="4855" s="27" customFormat="1" x14ac:dyDescent="0.25"/>
    <row r="4856" s="27" customFormat="1" x14ac:dyDescent="0.25"/>
    <row r="4857" s="27" customFormat="1" x14ac:dyDescent="0.25"/>
    <row r="4858" s="27" customFormat="1" x14ac:dyDescent="0.25"/>
    <row r="4859" s="27" customFormat="1" x14ac:dyDescent="0.25"/>
    <row r="4860" s="27" customFormat="1" x14ac:dyDescent="0.25"/>
    <row r="4861" s="27" customFormat="1" x14ac:dyDescent="0.25"/>
    <row r="4862" s="27" customFormat="1" x14ac:dyDescent="0.25"/>
    <row r="4863" s="27" customFormat="1" x14ac:dyDescent="0.25"/>
    <row r="4864" s="27" customFormat="1" x14ac:dyDescent="0.25"/>
    <row r="4865" s="27" customFormat="1" x14ac:dyDescent="0.25"/>
    <row r="4866" s="27" customFormat="1" x14ac:dyDescent="0.25"/>
    <row r="4867" s="27" customFormat="1" x14ac:dyDescent="0.25"/>
    <row r="4868" s="27" customFormat="1" x14ac:dyDescent="0.25"/>
    <row r="4869" s="27" customFormat="1" x14ac:dyDescent="0.25"/>
    <row r="4870" s="27" customFormat="1" x14ac:dyDescent="0.25"/>
    <row r="4871" s="27" customFormat="1" x14ac:dyDescent="0.25"/>
    <row r="4872" s="27" customFormat="1" x14ac:dyDescent="0.25"/>
    <row r="4873" s="27" customFormat="1" x14ac:dyDescent="0.25"/>
    <row r="4874" s="27" customFormat="1" x14ac:dyDescent="0.25"/>
    <row r="4875" s="27" customFormat="1" x14ac:dyDescent="0.25"/>
    <row r="4876" s="27" customFormat="1" x14ac:dyDescent="0.25"/>
    <row r="4877" s="27" customFormat="1" x14ac:dyDescent="0.25"/>
    <row r="4878" s="27" customFormat="1" x14ac:dyDescent="0.25"/>
    <row r="4879" s="27" customFormat="1" x14ac:dyDescent="0.25"/>
    <row r="4880" s="27" customFormat="1" x14ac:dyDescent="0.25"/>
    <row r="4881" s="27" customFormat="1" x14ac:dyDescent="0.25"/>
    <row r="4882" s="27" customFormat="1" x14ac:dyDescent="0.25"/>
    <row r="4883" s="27" customFormat="1" x14ac:dyDescent="0.25"/>
    <row r="4884" s="27" customFormat="1" x14ac:dyDescent="0.25"/>
    <row r="4885" s="27" customFormat="1" x14ac:dyDescent="0.25"/>
    <row r="4886" s="27" customFormat="1" x14ac:dyDescent="0.25"/>
    <row r="4887" s="27" customFormat="1" x14ac:dyDescent="0.25"/>
    <row r="4888" s="27" customFormat="1" x14ac:dyDescent="0.25"/>
    <row r="4889" s="27" customFormat="1" x14ac:dyDescent="0.25"/>
    <row r="4890" s="27" customFormat="1" x14ac:dyDescent="0.25"/>
    <row r="4891" s="27" customFormat="1" x14ac:dyDescent="0.25"/>
    <row r="4892" s="27" customFormat="1" x14ac:dyDescent="0.25"/>
    <row r="4893" s="27" customFormat="1" x14ac:dyDescent="0.25"/>
    <row r="4894" s="27" customFormat="1" x14ac:dyDescent="0.25"/>
    <row r="4895" s="27" customFormat="1" x14ac:dyDescent="0.25"/>
    <row r="4896" s="27" customFormat="1" x14ac:dyDescent="0.25"/>
    <row r="4897" s="27" customFormat="1" x14ac:dyDescent="0.25"/>
    <row r="4898" s="27" customFormat="1" x14ac:dyDescent="0.25"/>
    <row r="4899" s="27" customFormat="1" x14ac:dyDescent="0.25"/>
    <row r="4900" s="27" customFormat="1" x14ac:dyDescent="0.25"/>
    <row r="4901" s="27" customFormat="1" x14ac:dyDescent="0.25"/>
    <row r="4902" s="27" customFormat="1" x14ac:dyDescent="0.25"/>
    <row r="4903" s="27" customFormat="1" x14ac:dyDescent="0.25"/>
    <row r="4904" s="27" customFormat="1" x14ac:dyDescent="0.25"/>
    <row r="4905" s="27" customFormat="1" x14ac:dyDescent="0.25"/>
    <row r="4906" s="27" customFormat="1" x14ac:dyDescent="0.25"/>
    <row r="4907" s="27" customFormat="1" x14ac:dyDescent="0.25"/>
    <row r="4908" s="27" customFormat="1" x14ac:dyDescent="0.25"/>
    <row r="4909" s="27" customFormat="1" x14ac:dyDescent="0.25"/>
    <row r="4910" s="27" customFormat="1" x14ac:dyDescent="0.25"/>
    <row r="4911" s="27" customFormat="1" x14ac:dyDescent="0.25"/>
    <row r="4912" s="27" customFormat="1" x14ac:dyDescent="0.25"/>
    <row r="4913" s="27" customFormat="1" x14ac:dyDescent="0.25"/>
    <row r="4914" s="27" customFormat="1" x14ac:dyDescent="0.25"/>
    <row r="4915" s="27" customFormat="1" x14ac:dyDescent="0.25"/>
    <row r="4916" s="27" customFormat="1" x14ac:dyDescent="0.25"/>
    <row r="4917" s="27" customFormat="1" x14ac:dyDescent="0.25"/>
    <row r="4918" s="27" customFormat="1" x14ac:dyDescent="0.25"/>
    <row r="4919" s="27" customFormat="1" x14ac:dyDescent="0.25"/>
    <row r="4920" s="27" customFormat="1" x14ac:dyDescent="0.25"/>
    <row r="4921" s="27" customFormat="1" x14ac:dyDescent="0.25"/>
    <row r="4922" s="27" customFormat="1" x14ac:dyDescent="0.25"/>
    <row r="4923" s="27" customFormat="1" x14ac:dyDescent="0.25"/>
    <row r="4924" s="27" customFormat="1" x14ac:dyDescent="0.25"/>
    <row r="4925" s="27" customFormat="1" x14ac:dyDescent="0.25"/>
    <row r="4926" s="27" customFormat="1" x14ac:dyDescent="0.25"/>
    <row r="4927" s="27" customFormat="1" x14ac:dyDescent="0.25"/>
    <row r="4928" s="27" customFormat="1" x14ac:dyDescent="0.25"/>
    <row r="4929" s="27" customFormat="1" x14ac:dyDescent="0.25"/>
    <row r="4930" s="27" customFormat="1" x14ac:dyDescent="0.25"/>
    <row r="4931" s="27" customFormat="1" x14ac:dyDescent="0.25"/>
    <row r="4932" s="27" customFormat="1" x14ac:dyDescent="0.25"/>
    <row r="4933" s="27" customFormat="1" x14ac:dyDescent="0.25"/>
    <row r="4934" s="27" customFormat="1" x14ac:dyDescent="0.25"/>
    <row r="4935" s="27" customFormat="1" x14ac:dyDescent="0.25"/>
    <row r="4936" s="27" customFormat="1" x14ac:dyDescent="0.25"/>
    <row r="4937" s="27" customFormat="1" x14ac:dyDescent="0.25"/>
    <row r="4938" s="27" customFormat="1" x14ac:dyDescent="0.25"/>
    <row r="4939" s="27" customFormat="1" x14ac:dyDescent="0.25"/>
    <row r="4940" s="27" customFormat="1" x14ac:dyDescent="0.25"/>
    <row r="4941" s="27" customFormat="1" x14ac:dyDescent="0.25"/>
    <row r="4942" s="27" customFormat="1" x14ac:dyDescent="0.25"/>
    <row r="4943" s="27" customFormat="1" x14ac:dyDescent="0.25"/>
    <row r="4944" s="27" customFormat="1" x14ac:dyDescent="0.25"/>
    <row r="4945" s="27" customFormat="1" x14ac:dyDescent="0.25"/>
    <row r="4946" s="27" customFormat="1" x14ac:dyDescent="0.25"/>
    <row r="4947" s="27" customFormat="1" x14ac:dyDescent="0.25"/>
    <row r="4948" s="27" customFormat="1" x14ac:dyDescent="0.25"/>
    <row r="4949" s="27" customFormat="1" x14ac:dyDescent="0.25"/>
    <row r="4950" s="27" customFormat="1" x14ac:dyDescent="0.25"/>
    <row r="4951" s="27" customFormat="1" x14ac:dyDescent="0.25"/>
    <row r="4952" s="27" customFormat="1" x14ac:dyDescent="0.25"/>
    <row r="4953" s="27" customFormat="1" x14ac:dyDescent="0.25"/>
    <row r="4954" s="27" customFormat="1" x14ac:dyDescent="0.25"/>
    <row r="4955" s="27" customFormat="1" x14ac:dyDescent="0.25"/>
    <row r="4956" s="27" customFormat="1" x14ac:dyDescent="0.25"/>
    <row r="4957" s="27" customFormat="1" x14ac:dyDescent="0.25"/>
    <row r="4958" s="27" customFormat="1" x14ac:dyDescent="0.25"/>
    <row r="4959" s="27" customFormat="1" x14ac:dyDescent="0.25"/>
    <row r="4960" s="27" customFormat="1" x14ac:dyDescent="0.25"/>
    <row r="4961" s="27" customFormat="1" x14ac:dyDescent="0.25"/>
    <row r="4962" s="27" customFormat="1" x14ac:dyDescent="0.25"/>
    <row r="4963" s="27" customFormat="1" x14ac:dyDescent="0.25"/>
    <row r="4964" s="27" customFormat="1" x14ac:dyDescent="0.25"/>
    <row r="4965" s="27" customFormat="1" x14ac:dyDescent="0.25"/>
    <row r="4966" s="27" customFormat="1" x14ac:dyDescent="0.25"/>
    <row r="4967" s="27" customFormat="1" x14ac:dyDescent="0.25"/>
    <row r="4968" s="27" customFormat="1" x14ac:dyDescent="0.25"/>
    <row r="4969" s="27" customFormat="1" x14ac:dyDescent="0.25"/>
    <row r="4970" s="27" customFormat="1" x14ac:dyDescent="0.25"/>
    <row r="4971" s="27" customFormat="1" x14ac:dyDescent="0.25"/>
    <row r="4972" s="27" customFormat="1" x14ac:dyDescent="0.25"/>
    <row r="4973" s="27" customFormat="1" x14ac:dyDescent="0.25"/>
    <row r="4974" s="27" customFormat="1" x14ac:dyDescent="0.25"/>
    <row r="4975" s="27" customFormat="1" x14ac:dyDescent="0.25"/>
    <row r="4976" s="27" customFormat="1" x14ac:dyDescent="0.25"/>
    <row r="4977" s="27" customFormat="1" x14ac:dyDescent="0.25"/>
    <row r="4978" s="27" customFormat="1" x14ac:dyDescent="0.25"/>
    <row r="4979" s="27" customFormat="1" x14ac:dyDescent="0.25"/>
    <row r="4980" s="27" customFormat="1" x14ac:dyDescent="0.25"/>
    <row r="4981" s="27" customFormat="1" x14ac:dyDescent="0.25"/>
    <row r="4982" s="27" customFormat="1" x14ac:dyDescent="0.25"/>
    <row r="4983" s="27" customFormat="1" x14ac:dyDescent="0.25"/>
    <row r="4984" s="27" customFormat="1" x14ac:dyDescent="0.25"/>
    <row r="4985" s="27" customFormat="1" x14ac:dyDescent="0.25"/>
    <row r="4986" s="27" customFormat="1" x14ac:dyDescent="0.25"/>
    <row r="4987" s="27" customFormat="1" x14ac:dyDescent="0.25"/>
    <row r="4988" s="27" customFormat="1" x14ac:dyDescent="0.25"/>
    <row r="4989" s="27" customFormat="1" x14ac:dyDescent="0.25"/>
    <row r="4990" s="27" customFormat="1" x14ac:dyDescent="0.25"/>
    <row r="4991" s="27" customFormat="1" x14ac:dyDescent="0.25"/>
    <row r="4992" s="27" customFormat="1" x14ac:dyDescent="0.25"/>
    <row r="4993" s="27" customFormat="1" x14ac:dyDescent="0.25"/>
    <row r="4994" s="27" customFormat="1" x14ac:dyDescent="0.25"/>
    <row r="4995" s="27" customFormat="1" x14ac:dyDescent="0.25"/>
    <row r="4996" s="27" customFormat="1" x14ac:dyDescent="0.25"/>
    <row r="4997" s="27" customFormat="1" x14ac:dyDescent="0.25"/>
    <row r="4998" s="27" customFormat="1" x14ac:dyDescent="0.25"/>
    <row r="4999" s="27" customFormat="1" x14ac:dyDescent="0.25"/>
    <row r="5000" s="27" customFormat="1" x14ac:dyDescent="0.25"/>
    <row r="5001" s="27" customFormat="1" x14ac:dyDescent="0.25"/>
    <row r="5002" s="27" customFormat="1" x14ac:dyDescent="0.25"/>
    <row r="5003" s="27" customFormat="1" x14ac:dyDescent="0.25"/>
    <row r="5004" s="27" customFormat="1" x14ac:dyDescent="0.25"/>
    <row r="5005" s="27" customFormat="1" x14ac:dyDescent="0.25"/>
    <row r="5006" s="27" customFormat="1" x14ac:dyDescent="0.25"/>
    <row r="5007" s="27" customFormat="1" x14ac:dyDescent="0.25"/>
    <row r="5008" s="27" customFormat="1" x14ac:dyDescent="0.25"/>
    <row r="5009" s="27" customFormat="1" x14ac:dyDescent="0.25"/>
    <row r="5010" s="27" customFormat="1" x14ac:dyDescent="0.25"/>
    <row r="5011" s="27" customFormat="1" x14ac:dyDescent="0.25"/>
    <row r="5012" s="27" customFormat="1" x14ac:dyDescent="0.25"/>
    <row r="5013" s="27" customFormat="1" x14ac:dyDescent="0.25"/>
    <row r="5014" s="27" customFormat="1" x14ac:dyDescent="0.25"/>
    <row r="5015" s="27" customFormat="1" x14ac:dyDescent="0.25"/>
    <row r="5016" s="27" customFormat="1" x14ac:dyDescent="0.25"/>
    <row r="5017" s="27" customFormat="1" x14ac:dyDescent="0.25"/>
    <row r="5018" s="27" customFormat="1" x14ac:dyDescent="0.25"/>
    <row r="5019" s="27" customFormat="1" x14ac:dyDescent="0.25"/>
    <row r="5020" s="27" customFormat="1" x14ac:dyDescent="0.25"/>
    <row r="5021" s="27" customFormat="1" x14ac:dyDescent="0.25"/>
    <row r="5022" s="27" customFormat="1" x14ac:dyDescent="0.25"/>
    <row r="5023" s="27" customFormat="1" x14ac:dyDescent="0.25"/>
    <row r="5024" s="27" customFormat="1" x14ac:dyDescent="0.25"/>
    <row r="5025" s="27" customFormat="1" x14ac:dyDescent="0.25"/>
    <row r="5026" s="27" customFormat="1" x14ac:dyDescent="0.25"/>
    <row r="5027" s="27" customFormat="1" x14ac:dyDescent="0.25"/>
    <row r="5028" s="27" customFormat="1" x14ac:dyDescent="0.25"/>
    <row r="5029" s="27" customFormat="1" x14ac:dyDescent="0.25"/>
    <row r="5030" s="27" customFormat="1" x14ac:dyDescent="0.25"/>
    <row r="5031" s="27" customFormat="1" x14ac:dyDescent="0.25"/>
    <row r="5032" s="27" customFormat="1" x14ac:dyDescent="0.25"/>
    <row r="5033" s="27" customFormat="1" x14ac:dyDescent="0.25"/>
    <row r="5034" s="27" customFormat="1" x14ac:dyDescent="0.25"/>
    <row r="5035" s="27" customFormat="1" x14ac:dyDescent="0.25"/>
    <row r="5036" s="27" customFormat="1" x14ac:dyDescent="0.25"/>
    <row r="5037" s="27" customFormat="1" x14ac:dyDescent="0.25"/>
    <row r="5038" s="27" customFormat="1" x14ac:dyDescent="0.25"/>
    <row r="5039" s="27" customFormat="1" x14ac:dyDescent="0.25"/>
    <row r="5040" s="27" customFormat="1" x14ac:dyDescent="0.25"/>
    <row r="5041" s="27" customFormat="1" x14ac:dyDescent="0.25"/>
    <row r="5042" s="27" customFormat="1" x14ac:dyDescent="0.25"/>
    <row r="5043" s="27" customFormat="1" x14ac:dyDescent="0.25"/>
    <row r="5044" s="27" customFormat="1" x14ac:dyDescent="0.25"/>
    <row r="5045" s="27" customFormat="1" x14ac:dyDescent="0.25"/>
    <row r="5046" s="27" customFormat="1" x14ac:dyDescent="0.25"/>
    <row r="5047" s="27" customFormat="1" x14ac:dyDescent="0.25"/>
    <row r="5048" s="27" customFormat="1" x14ac:dyDescent="0.25"/>
    <row r="5049" s="27" customFormat="1" x14ac:dyDescent="0.25"/>
    <row r="5050" s="27" customFormat="1" x14ac:dyDescent="0.25"/>
    <row r="5051" s="27" customFormat="1" x14ac:dyDescent="0.25"/>
    <row r="5052" s="27" customFormat="1" x14ac:dyDescent="0.25"/>
    <row r="5053" s="27" customFormat="1" x14ac:dyDescent="0.25"/>
    <row r="5054" s="27" customFormat="1" x14ac:dyDescent="0.25"/>
    <row r="5055" s="27" customFormat="1" x14ac:dyDescent="0.25"/>
    <row r="5056" s="27" customFormat="1" x14ac:dyDescent="0.25"/>
    <row r="5057" s="27" customFormat="1" x14ac:dyDescent="0.25"/>
    <row r="5058" s="27" customFormat="1" x14ac:dyDescent="0.25"/>
    <row r="5059" s="27" customFormat="1" x14ac:dyDescent="0.25"/>
    <row r="5060" s="27" customFormat="1" x14ac:dyDescent="0.25"/>
    <row r="5061" s="27" customFormat="1" x14ac:dyDescent="0.25"/>
    <row r="5062" s="27" customFormat="1" x14ac:dyDescent="0.25"/>
    <row r="5063" s="27" customFormat="1" x14ac:dyDescent="0.25"/>
    <row r="5064" s="27" customFormat="1" x14ac:dyDescent="0.25"/>
    <row r="5065" s="27" customFormat="1" x14ac:dyDescent="0.25"/>
    <row r="5066" s="27" customFormat="1" x14ac:dyDescent="0.25"/>
    <row r="5067" s="27" customFormat="1" x14ac:dyDescent="0.25"/>
    <row r="5068" s="27" customFormat="1" x14ac:dyDescent="0.25"/>
    <row r="5069" s="27" customFormat="1" x14ac:dyDescent="0.25"/>
    <row r="5070" s="27" customFormat="1" x14ac:dyDescent="0.25"/>
    <row r="5071" s="27" customFormat="1" x14ac:dyDescent="0.25"/>
    <row r="5072" s="27" customFormat="1" x14ac:dyDescent="0.25"/>
    <row r="5073" s="27" customFormat="1" x14ac:dyDescent="0.25"/>
    <row r="5074" s="27" customFormat="1" x14ac:dyDescent="0.25"/>
    <row r="5075" s="27" customFormat="1" x14ac:dyDescent="0.25"/>
    <row r="5076" s="27" customFormat="1" x14ac:dyDescent="0.25"/>
    <row r="5077" s="27" customFormat="1" x14ac:dyDescent="0.25"/>
    <row r="5078" s="27" customFormat="1" x14ac:dyDescent="0.25"/>
    <row r="5079" s="27" customFormat="1" x14ac:dyDescent="0.25"/>
    <row r="5080" s="27" customFormat="1" x14ac:dyDescent="0.25"/>
    <row r="5081" s="27" customFormat="1" x14ac:dyDescent="0.25"/>
    <row r="5082" s="27" customFormat="1" x14ac:dyDescent="0.25"/>
    <row r="5083" s="27" customFormat="1" x14ac:dyDescent="0.25"/>
    <row r="5084" s="27" customFormat="1" x14ac:dyDescent="0.25"/>
    <row r="5085" s="27" customFormat="1" x14ac:dyDescent="0.25"/>
    <row r="5086" s="27" customFormat="1" x14ac:dyDescent="0.25"/>
    <row r="5087" s="27" customFormat="1" x14ac:dyDescent="0.25"/>
    <row r="5088" s="27" customFormat="1" x14ac:dyDescent="0.25"/>
    <row r="5089" s="27" customFormat="1" x14ac:dyDescent="0.25"/>
    <row r="5090" s="27" customFormat="1" x14ac:dyDescent="0.25"/>
    <row r="5091" s="27" customFormat="1" x14ac:dyDescent="0.25"/>
    <row r="5092" s="27" customFormat="1" x14ac:dyDescent="0.25"/>
    <row r="5093" s="27" customFormat="1" x14ac:dyDescent="0.25"/>
    <row r="5094" s="27" customFormat="1" x14ac:dyDescent="0.25"/>
    <row r="5095" s="27" customFormat="1" x14ac:dyDescent="0.25"/>
    <row r="5096" s="27" customFormat="1" x14ac:dyDescent="0.25"/>
    <row r="5097" s="27" customFormat="1" x14ac:dyDescent="0.25"/>
    <row r="5098" s="27" customFormat="1" x14ac:dyDescent="0.25"/>
    <row r="5099" s="27" customFormat="1" x14ac:dyDescent="0.25"/>
    <row r="5100" s="27" customFormat="1" x14ac:dyDescent="0.25"/>
    <row r="5101" s="27" customFormat="1" x14ac:dyDescent="0.25"/>
    <row r="5102" s="27" customFormat="1" x14ac:dyDescent="0.25"/>
    <row r="5103" s="27" customFormat="1" x14ac:dyDescent="0.25"/>
    <row r="5104" s="27" customFormat="1" x14ac:dyDescent="0.25"/>
    <row r="5105" s="27" customFormat="1" x14ac:dyDescent="0.25"/>
    <row r="5106" s="27" customFormat="1" x14ac:dyDescent="0.25"/>
    <row r="5107" s="27" customFormat="1" x14ac:dyDescent="0.25"/>
    <row r="5108" s="27" customFormat="1" x14ac:dyDescent="0.25"/>
    <row r="5109" s="27" customFormat="1" x14ac:dyDescent="0.25"/>
    <row r="5110" s="27" customFormat="1" x14ac:dyDescent="0.25"/>
    <row r="5111" s="27" customFormat="1" x14ac:dyDescent="0.25"/>
    <row r="5112" s="27" customFormat="1" x14ac:dyDescent="0.25"/>
    <row r="5113" s="27" customFormat="1" x14ac:dyDescent="0.25"/>
    <row r="5114" s="27" customFormat="1" x14ac:dyDescent="0.25"/>
    <row r="5115" s="27" customFormat="1" x14ac:dyDescent="0.25"/>
    <row r="5116" s="27" customFormat="1" x14ac:dyDescent="0.25"/>
    <row r="5117" s="27" customFormat="1" x14ac:dyDescent="0.25"/>
    <row r="5118" s="27" customFormat="1" x14ac:dyDescent="0.25"/>
    <row r="5119" s="27" customFormat="1" x14ac:dyDescent="0.25"/>
    <row r="5120" s="27" customFormat="1" x14ac:dyDescent="0.25"/>
    <row r="5121" s="27" customFormat="1" x14ac:dyDescent="0.25"/>
    <row r="5122" s="27" customFormat="1" x14ac:dyDescent="0.25"/>
    <row r="5123" s="27" customFormat="1" x14ac:dyDescent="0.25"/>
    <row r="5124" s="27" customFormat="1" x14ac:dyDescent="0.25"/>
    <row r="5125" s="27" customFormat="1" x14ac:dyDescent="0.25"/>
    <row r="5126" s="27" customFormat="1" x14ac:dyDescent="0.25"/>
    <row r="5127" s="27" customFormat="1" x14ac:dyDescent="0.25"/>
    <row r="5128" s="27" customFormat="1" x14ac:dyDescent="0.25"/>
    <row r="5129" s="27" customFormat="1" x14ac:dyDescent="0.25"/>
    <row r="5130" s="27" customFormat="1" x14ac:dyDescent="0.25"/>
    <row r="5131" s="27" customFormat="1" x14ac:dyDescent="0.25"/>
    <row r="5132" s="27" customFormat="1" x14ac:dyDescent="0.25"/>
    <row r="5133" s="27" customFormat="1" x14ac:dyDescent="0.25"/>
    <row r="5134" s="27" customFormat="1" x14ac:dyDescent="0.25"/>
    <row r="5135" s="27" customFormat="1" x14ac:dyDescent="0.25"/>
    <row r="5136" s="27" customFormat="1" x14ac:dyDescent="0.25"/>
    <row r="5137" s="27" customFormat="1" x14ac:dyDescent="0.25"/>
    <row r="5138" s="27" customFormat="1" x14ac:dyDescent="0.25"/>
    <row r="5139" s="27" customFormat="1" x14ac:dyDescent="0.25"/>
    <row r="5140" s="27" customFormat="1" x14ac:dyDescent="0.25"/>
    <row r="5141" s="27" customFormat="1" x14ac:dyDescent="0.25"/>
    <row r="5142" s="27" customFormat="1" x14ac:dyDescent="0.25"/>
    <row r="5143" s="27" customFormat="1" x14ac:dyDescent="0.25"/>
    <row r="5144" s="27" customFormat="1" x14ac:dyDescent="0.25"/>
    <row r="5145" s="27" customFormat="1" x14ac:dyDescent="0.25"/>
    <row r="5146" s="27" customFormat="1" x14ac:dyDescent="0.25"/>
    <row r="5147" s="27" customFormat="1" x14ac:dyDescent="0.25"/>
    <row r="5148" s="27" customFormat="1" x14ac:dyDescent="0.25"/>
    <row r="5149" s="27" customFormat="1" x14ac:dyDescent="0.25"/>
    <row r="5150" s="27" customFormat="1" x14ac:dyDescent="0.25"/>
    <row r="5151" s="27" customFormat="1" x14ac:dyDescent="0.25"/>
    <row r="5152" s="27" customFormat="1" x14ac:dyDescent="0.25"/>
    <row r="5153" s="27" customFormat="1" x14ac:dyDescent="0.25"/>
    <row r="5154" s="27" customFormat="1" x14ac:dyDescent="0.25"/>
    <row r="5155" s="27" customFormat="1" x14ac:dyDescent="0.25"/>
    <row r="5156" s="27" customFormat="1" x14ac:dyDescent="0.25"/>
    <row r="5157" s="27" customFormat="1" x14ac:dyDescent="0.25"/>
    <row r="5158" s="27" customFormat="1" x14ac:dyDescent="0.25"/>
    <row r="5159" s="27" customFormat="1" x14ac:dyDescent="0.25"/>
    <row r="5160" s="27" customFormat="1" x14ac:dyDescent="0.25"/>
    <row r="5161" s="27" customFormat="1" x14ac:dyDescent="0.25"/>
    <row r="5162" s="27" customFormat="1" x14ac:dyDescent="0.25"/>
    <row r="5163" s="27" customFormat="1" x14ac:dyDescent="0.25"/>
    <row r="5164" s="27" customFormat="1" x14ac:dyDescent="0.25"/>
    <row r="5165" s="27" customFormat="1" x14ac:dyDescent="0.25"/>
    <row r="5166" s="27" customFormat="1" x14ac:dyDescent="0.25"/>
    <row r="5167" s="27" customFormat="1" x14ac:dyDescent="0.25"/>
    <row r="5168" s="27" customFormat="1" x14ac:dyDescent="0.25"/>
    <row r="5169" s="27" customFormat="1" x14ac:dyDescent="0.25"/>
    <row r="5170" s="27" customFormat="1" x14ac:dyDescent="0.25"/>
    <row r="5171" s="27" customFormat="1" x14ac:dyDescent="0.25"/>
    <row r="5172" s="27" customFormat="1" x14ac:dyDescent="0.25"/>
    <row r="5173" s="27" customFormat="1" x14ac:dyDescent="0.25"/>
    <row r="5174" s="27" customFormat="1" x14ac:dyDescent="0.25"/>
    <row r="5175" s="27" customFormat="1" x14ac:dyDescent="0.25"/>
    <row r="5176" s="27" customFormat="1" x14ac:dyDescent="0.25"/>
    <row r="5177" s="27" customFormat="1" x14ac:dyDescent="0.25"/>
    <row r="5178" s="27" customFormat="1" x14ac:dyDescent="0.25"/>
    <row r="5179" s="27" customFormat="1" x14ac:dyDescent="0.25"/>
    <row r="5180" s="27" customFormat="1" x14ac:dyDescent="0.25"/>
    <row r="5181" s="27" customFormat="1" x14ac:dyDescent="0.25"/>
    <row r="5182" s="27" customFormat="1" x14ac:dyDescent="0.25"/>
    <row r="5183" s="27" customFormat="1" x14ac:dyDescent="0.25"/>
    <row r="5184" s="27" customFormat="1" x14ac:dyDescent="0.25"/>
    <row r="5185" s="27" customFormat="1" x14ac:dyDescent="0.25"/>
    <row r="5186" s="27" customFormat="1" x14ac:dyDescent="0.25"/>
    <row r="5187" s="27" customFormat="1" x14ac:dyDescent="0.25"/>
    <row r="5188" s="27" customFormat="1" x14ac:dyDescent="0.25"/>
    <row r="5189" s="27" customFormat="1" x14ac:dyDescent="0.25"/>
    <row r="5190" s="27" customFormat="1" x14ac:dyDescent="0.25"/>
    <row r="5191" s="27" customFormat="1" x14ac:dyDescent="0.25"/>
    <row r="5192" s="27" customFormat="1" x14ac:dyDescent="0.25"/>
    <row r="5193" s="27" customFormat="1" x14ac:dyDescent="0.25"/>
    <row r="5194" s="27" customFormat="1" x14ac:dyDescent="0.25"/>
    <row r="5195" s="27" customFormat="1" x14ac:dyDescent="0.25"/>
    <row r="5196" s="27" customFormat="1" x14ac:dyDescent="0.25"/>
    <row r="5197" s="27" customFormat="1" x14ac:dyDescent="0.25"/>
    <row r="5198" s="27" customFormat="1" x14ac:dyDescent="0.25"/>
    <row r="5199" s="27" customFormat="1" x14ac:dyDescent="0.25"/>
    <row r="5200" s="27" customFormat="1" x14ac:dyDescent="0.25"/>
    <row r="5201" s="27" customFormat="1" x14ac:dyDescent="0.25"/>
    <row r="5202" s="27" customFormat="1" x14ac:dyDescent="0.25"/>
    <row r="5203" s="27" customFormat="1" x14ac:dyDescent="0.25"/>
    <row r="5204" s="27" customFormat="1" x14ac:dyDescent="0.25"/>
    <row r="5205" s="27" customFormat="1" x14ac:dyDescent="0.25"/>
    <row r="5206" s="27" customFormat="1" x14ac:dyDescent="0.25"/>
    <row r="5207" s="27" customFormat="1" x14ac:dyDescent="0.25"/>
    <row r="5208" s="27" customFormat="1" x14ac:dyDescent="0.25"/>
    <row r="5209" s="27" customFormat="1" x14ac:dyDescent="0.25"/>
    <row r="5210" s="27" customFormat="1" x14ac:dyDescent="0.25"/>
    <row r="5211" s="27" customFormat="1" x14ac:dyDescent="0.25"/>
    <row r="5212" s="27" customFormat="1" x14ac:dyDescent="0.25"/>
    <row r="5213" s="27" customFormat="1" x14ac:dyDescent="0.25"/>
    <row r="5214" s="27" customFormat="1" x14ac:dyDescent="0.25"/>
    <row r="5215" s="27" customFormat="1" x14ac:dyDescent="0.25"/>
    <row r="5216" s="27" customFormat="1" x14ac:dyDescent="0.25"/>
    <row r="5217" s="27" customFormat="1" x14ac:dyDescent="0.25"/>
    <row r="5218" s="27" customFormat="1" x14ac:dyDescent="0.25"/>
    <row r="5219" s="27" customFormat="1" x14ac:dyDescent="0.25"/>
    <row r="5220" s="27" customFormat="1" x14ac:dyDescent="0.25"/>
    <row r="5221" s="27" customFormat="1" x14ac:dyDescent="0.25"/>
    <row r="5222" s="27" customFormat="1" x14ac:dyDescent="0.25"/>
    <row r="5223" s="27" customFormat="1" x14ac:dyDescent="0.25"/>
    <row r="5224" s="27" customFormat="1" x14ac:dyDescent="0.25"/>
    <row r="5225" s="27" customFormat="1" x14ac:dyDescent="0.25"/>
    <row r="5226" s="27" customFormat="1" x14ac:dyDescent="0.25"/>
    <row r="5227" s="27" customFormat="1" x14ac:dyDescent="0.25"/>
    <row r="5228" s="27" customFormat="1" x14ac:dyDescent="0.25"/>
    <row r="5229" s="27" customFormat="1" x14ac:dyDescent="0.25"/>
    <row r="5230" s="27" customFormat="1" x14ac:dyDescent="0.25"/>
    <row r="5231" s="27" customFormat="1" x14ac:dyDescent="0.25"/>
    <row r="5232" s="27" customFormat="1" x14ac:dyDescent="0.25"/>
    <row r="5233" s="27" customFormat="1" x14ac:dyDescent="0.25"/>
    <row r="5234" s="27" customFormat="1" x14ac:dyDescent="0.25"/>
    <row r="5235" s="27" customFormat="1" x14ac:dyDescent="0.25"/>
    <row r="5236" s="27" customFormat="1" x14ac:dyDescent="0.25"/>
    <row r="5237" s="27" customFormat="1" x14ac:dyDescent="0.25"/>
    <row r="5238" s="27" customFormat="1" x14ac:dyDescent="0.25"/>
    <row r="5239" s="27" customFormat="1" x14ac:dyDescent="0.25"/>
    <row r="5240" s="27" customFormat="1" x14ac:dyDescent="0.25"/>
    <row r="5241" s="27" customFormat="1" x14ac:dyDescent="0.25"/>
    <row r="5242" s="27" customFormat="1" x14ac:dyDescent="0.25"/>
    <row r="5243" s="27" customFormat="1" x14ac:dyDescent="0.25"/>
    <row r="5244" s="27" customFormat="1" x14ac:dyDescent="0.25"/>
    <row r="5245" s="27" customFormat="1" x14ac:dyDescent="0.25"/>
    <row r="5246" s="27" customFormat="1" x14ac:dyDescent="0.25"/>
    <row r="5247" s="27" customFormat="1" x14ac:dyDescent="0.25"/>
    <row r="5248" s="27" customFormat="1" x14ac:dyDescent="0.25"/>
    <row r="5249" s="27" customFormat="1" x14ac:dyDescent="0.25"/>
    <row r="5250" s="27" customFormat="1" x14ac:dyDescent="0.25"/>
    <row r="5251" s="27" customFormat="1" x14ac:dyDescent="0.25"/>
    <row r="5252" s="27" customFormat="1" x14ac:dyDescent="0.25"/>
    <row r="5253" s="27" customFormat="1" x14ac:dyDescent="0.25"/>
    <row r="5254" s="27" customFormat="1" x14ac:dyDescent="0.25"/>
    <row r="5255" s="27" customFormat="1" x14ac:dyDescent="0.25"/>
    <row r="5256" s="27" customFormat="1" x14ac:dyDescent="0.25"/>
    <row r="5257" s="27" customFormat="1" x14ac:dyDescent="0.25"/>
    <row r="5258" s="27" customFormat="1" x14ac:dyDescent="0.25"/>
    <row r="5259" s="27" customFormat="1" x14ac:dyDescent="0.25"/>
    <row r="5260" s="27" customFormat="1" x14ac:dyDescent="0.25"/>
    <row r="5261" s="27" customFormat="1" x14ac:dyDescent="0.25"/>
    <row r="5262" s="27" customFormat="1" x14ac:dyDescent="0.25"/>
    <row r="5263" s="27" customFormat="1" x14ac:dyDescent="0.25"/>
    <row r="5264" s="27" customFormat="1" x14ac:dyDescent="0.25"/>
    <row r="5265" s="27" customFormat="1" x14ac:dyDescent="0.25"/>
    <row r="5266" s="27" customFormat="1" x14ac:dyDescent="0.25"/>
    <row r="5267" s="27" customFormat="1" x14ac:dyDescent="0.25"/>
    <row r="5268" s="27" customFormat="1" x14ac:dyDescent="0.25"/>
    <row r="5269" s="27" customFormat="1" x14ac:dyDescent="0.25"/>
    <row r="5270" s="27" customFormat="1" x14ac:dyDescent="0.25"/>
    <row r="5271" s="27" customFormat="1" x14ac:dyDescent="0.25"/>
    <row r="5272" s="27" customFormat="1" x14ac:dyDescent="0.25"/>
    <row r="5273" s="27" customFormat="1" x14ac:dyDescent="0.25"/>
    <row r="5274" s="27" customFormat="1" x14ac:dyDescent="0.25"/>
    <row r="5275" s="27" customFormat="1" x14ac:dyDescent="0.25"/>
    <row r="5276" s="27" customFormat="1" x14ac:dyDescent="0.25"/>
    <row r="5277" s="27" customFormat="1" x14ac:dyDescent="0.25"/>
    <row r="5278" s="27" customFormat="1" x14ac:dyDescent="0.25"/>
    <row r="5279" s="27" customFormat="1" x14ac:dyDescent="0.25"/>
    <row r="5280" s="27" customFormat="1" x14ac:dyDescent="0.25"/>
    <row r="5281" s="27" customFormat="1" x14ac:dyDescent="0.25"/>
    <row r="5282" s="27" customFormat="1" x14ac:dyDescent="0.25"/>
    <row r="5283" s="27" customFormat="1" x14ac:dyDescent="0.25"/>
    <row r="5284" s="27" customFormat="1" x14ac:dyDescent="0.25"/>
    <row r="5285" s="27" customFormat="1" x14ac:dyDescent="0.25"/>
    <row r="5286" s="27" customFormat="1" x14ac:dyDescent="0.25"/>
    <row r="5287" s="27" customFormat="1" x14ac:dyDescent="0.25"/>
    <row r="5288" s="27" customFormat="1" x14ac:dyDescent="0.25"/>
    <row r="5289" s="27" customFormat="1" x14ac:dyDescent="0.25"/>
    <row r="5290" s="27" customFormat="1" x14ac:dyDescent="0.25"/>
    <row r="5291" s="27" customFormat="1" x14ac:dyDescent="0.25"/>
    <row r="5292" s="27" customFormat="1" x14ac:dyDescent="0.25"/>
    <row r="5293" s="27" customFormat="1" x14ac:dyDescent="0.25"/>
    <row r="5294" s="27" customFormat="1" x14ac:dyDescent="0.25"/>
    <row r="5295" s="27" customFormat="1" x14ac:dyDescent="0.25"/>
    <row r="5296" s="27" customFormat="1" x14ac:dyDescent="0.25"/>
    <row r="5297" s="27" customFormat="1" x14ac:dyDescent="0.25"/>
    <row r="5298" s="27" customFormat="1" x14ac:dyDescent="0.25"/>
    <row r="5299" s="27" customFormat="1" x14ac:dyDescent="0.25"/>
    <row r="5300" s="27" customFormat="1" x14ac:dyDescent="0.25"/>
    <row r="5301" s="27" customFormat="1" x14ac:dyDescent="0.25"/>
    <row r="5302" s="27" customFormat="1" x14ac:dyDescent="0.25"/>
    <row r="5303" s="27" customFormat="1" x14ac:dyDescent="0.25"/>
    <row r="5304" s="27" customFormat="1" x14ac:dyDescent="0.25"/>
    <row r="5305" s="27" customFormat="1" x14ac:dyDescent="0.25"/>
    <row r="5306" s="27" customFormat="1" x14ac:dyDescent="0.25"/>
    <row r="5307" s="27" customFormat="1" x14ac:dyDescent="0.25"/>
    <row r="5308" s="27" customFormat="1" x14ac:dyDescent="0.25"/>
    <row r="5309" s="27" customFormat="1" x14ac:dyDescent="0.25"/>
    <row r="5310" s="27" customFormat="1" x14ac:dyDescent="0.25"/>
    <row r="5311" s="27" customFormat="1" x14ac:dyDescent="0.25"/>
    <row r="5312" s="27" customFormat="1" x14ac:dyDescent="0.25"/>
    <row r="5313" s="27" customFormat="1" x14ac:dyDescent="0.25"/>
    <row r="5314" s="27" customFormat="1" x14ac:dyDescent="0.25"/>
    <row r="5315" s="27" customFormat="1" x14ac:dyDescent="0.25"/>
    <row r="5316" s="27" customFormat="1" x14ac:dyDescent="0.25"/>
    <row r="5317" s="27" customFormat="1" x14ac:dyDescent="0.25"/>
    <row r="5318" s="27" customFormat="1" x14ac:dyDescent="0.25"/>
    <row r="5319" s="27" customFormat="1" x14ac:dyDescent="0.25"/>
    <row r="5320" s="27" customFormat="1" x14ac:dyDescent="0.25"/>
    <row r="5321" s="27" customFormat="1" x14ac:dyDescent="0.25"/>
    <row r="5322" s="27" customFormat="1" x14ac:dyDescent="0.25"/>
    <row r="5323" s="27" customFormat="1" x14ac:dyDescent="0.25"/>
    <row r="5324" s="27" customFormat="1" x14ac:dyDescent="0.25"/>
    <row r="5325" s="27" customFormat="1" x14ac:dyDescent="0.25"/>
    <row r="5326" s="27" customFormat="1" x14ac:dyDescent="0.25"/>
    <row r="5327" s="27" customFormat="1" x14ac:dyDescent="0.25"/>
    <row r="5328" s="27" customFormat="1" x14ac:dyDescent="0.25"/>
    <row r="5329" s="27" customFormat="1" x14ac:dyDescent="0.25"/>
    <row r="5330" s="27" customFormat="1" x14ac:dyDescent="0.25"/>
    <row r="5331" s="27" customFormat="1" x14ac:dyDescent="0.25"/>
    <row r="5332" s="27" customFormat="1" x14ac:dyDescent="0.25"/>
    <row r="5333" s="27" customFormat="1" x14ac:dyDescent="0.25"/>
    <row r="5334" s="27" customFormat="1" x14ac:dyDescent="0.25"/>
    <row r="5335" s="27" customFormat="1" x14ac:dyDescent="0.25"/>
    <row r="5336" s="27" customFormat="1" x14ac:dyDescent="0.25"/>
    <row r="5337" s="27" customFormat="1" x14ac:dyDescent="0.25"/>
    <row r="5338" s="27" customFormat="1" x14ac:dyDescent="0.25"/>
    <row r="5339" s="27" customFormat="1" x14ac:dyDescent="0.25"/>
    <row r="5340" s="27" customFormat="1" x14ac:dyDescent="0.25"/>
    <row r="5341" s="27" customFormat="1" x14ac:dyDescent="0.25"/>
    <row r="5342" s="27" customFormat="1" x14ac:dyDescent="0.25"/>
    <row r="5343" s="27" customFormat="1" x14ac:dyDescent="0.25"/>
    <row r="5344" s="27" customFormat="1" x14ac:dyDescent="0.25"/>
    <row r="5345" s="27" customFormat="1" x14ac:dyDescent="0.25"/>
    <row r="5346" s="27" customFormat="1" x14ac:dyDescent="0.25"/>
    <row r="5347" s="27" customFormat="1" x14ac:dyDescent="0.25"/>
    <row r="5348" s="27" customFormat="1" x14ac:dyDescent="0.25"/>
    <row r="5349" s="27" customFormat="1" x14ac:dyDescent="0.25"/>
    <row r="5350" s="27" customFormat="1" x14ac:dyDescent="0.25"/>
    <row r="5351" s="27" customFormat="1" x14ac:dyDescent="0.25"/>
    <row r="5352" s="27" customFormat="1" x14ac:dyDescent="0.25"/>
    <row r="5353" s="27" customFormat="1" x14ac:dyDescent="0.25"/>
    <row r="5354" s="27" customFormat="1" x14ac:dyDescent="0.25"/>
    <row r="5355" s="27" customFormat="1" x14ac:dyDescent="0.25"/>
    <row r="5356" s="27" customFormat="1" x14ac:dyDescent="0.25"/>
    <row r="5357" s="27" customFormat="1" x14ac:dyDescent="0.25"/>
    <row r="5358" s="27" customFormat="1" x14ac:dyDescent="0.25"/>
    <row r="5359" s="27" customFormat="1" x14ac:dyDescent="0.25"/>
    <row r="5360" s="27" customFormat="1" x14ac:dyDescent="0.25"/>
    <row r="5361" s="27" customFormat="1" x14ac:dyDescent="0.25"/>
    <row r="5362" s="27" customFormat="1" x14ac:dyDescent="0.25"/>
    <row r="5363" s="27" customFormat="1" x14ac:dyDescent="0.25"/>
    <row r="5364" s="27" customFormat="1" x14ac:dyDescent="0.25"/>
    <row r="5365" s="27" customFormat="1" x14ac:dyDescent="0.25"/>
    <row r="5366" s="27" customFormat="1" x14ac:dyDescent="0.25"/>
    <row r="5367" s="27" customFormat="1" x14ac:dyDescent="0.25"/>
    <row r="5368" s="27" customFormat="1" x14ac:dyDescent="0.25"/>
    <row r="5369" s="27" customFormat="1" x14ac:dyDescent="0.25"/>
    <row r="5370" s="27" customFormat="1" x14ac:dyDescent="0.25"/>
    <row r="5371" s="27" customFormat="1" x14ac:dyDescent="0.25"/>
    <row r="5372" s="27" customFormat="1" x14ac:dyDescent="0.25"/>
    <row r="5373" s="27" customFormat="1" x14ac:dyDescent="0.25"/>
    <row r="5374" s="27" customFormat="1" x14ac:dyDescent="0.25"/>
    <row r="5375" s="27" customFormat="1" x14ac:dyDescent="0.25"/>
    <row r="5376" s="27" customFormat="1" x14ac:dyDescent="0.25"/>
    <row r="5377" s="27" customFormat="1" x14ac:dyDescent="0.25"/>
    <row r="5378" s="27" customFormat="1" x14ac:dyDescent="0.25"/>
    <row r="5379" s="27" customFormat="1" x14ac:dyDescent="0.25"/>
    <row r="5380" s="27" customFormat="1" x14ac:dyDescent="0.25"/>
    <row r="5381" s="27" customFormat="1" x14ac:dyDescent="0.25"/>
    <row r="5382" s="27" customFormat="1" x14ac:dyDescent="0.25"/>
    <row r="5383" s="27" customFormat="1" x14ac:dyDescent="0.25"/>
    <row r="5384" s="27" customFormat="1" x14ac:dyDescent="0.25"/>
    <row r="5385" s="27" customFormat="1" x14ac:dyDescent="0.25"/>
    <row r="5386" s="27" customFormat="1" x14ac:dyDescent="0.25"/>
    <row r="5387" s="27" customFormat="1" x14ac:dyDescent="0.25"/>
    <row r="5388" s="27" customFormat="1" x14ac:dyDescent="0.25"/>
    <row r="5389" s="27" customFormat="1" x14ac:dyDescent="0.25"/>
    <row r="5390" s="27" customFormat="1" x14ac:dyDescent="0.25"/>
    <row r="5391" s="27" customFormat="1" x14ac:dyDescent="0.25"/>
    <row r="5392" s="27" customFormat="1" x14ac:dyDescent="0.25"/>
    <row r="5393" s="27" customFormat="1" x14ac:dyDescent="0.25"/>
    <row r="5394" s="27" customFormat="1" x14ac:dyDescent="0.25"/>
    <row r="5395" s="27" customFormat="1" x14ac:dyDescent="0.25"/>
    <row r="5396" s="27" customFormat="1" x14ac:dyDescent="0.25"/>
    <row r="5397" s="27" customFormat="1" x14ac:dyDescent="0.25"/>
    <row r="5398" s="27" customFormat="1" x14ac:dyDescent="0.25"/>
    <row r="5399" s="27" customFormat="1" x14ac:dyDescent="0.25"/>
    <row r="5400" s="27" customFormat="1" x14ac:dyDescent="0.25"/>
    <row r="5401" s="27" customFormat="1" x14ac:dyDescent="0.25"/>
    <row r="5402" s="27" customFormat="1" x14ac:dyDescent="0.25"/>
    <row r="5403" s="27" customFormat="1" x14ac:dyDescent="0.25"/>
    <row r="5404" s="27" customFormat="1" x14ac:dyDescent="0.25"/>
    <row r="5405" s="27" customFormat="1" x14ac:dyDescent="0.25"/>
    <row r="5406" s="27" customFormat="1" x14ac:dyDescent="0.25"/>
    <row r="5407" s="27" customFormat="1" x14ac:dyDescent="0.25"/>
    <row r="5408" s="27" customFormat="1" x14ac:dyDescent="0.25"/>
    <row r="5409" s="27" customFormat="1" x14ac:dyDescent="0.25"/>
    <row r="5410" s="27" customFormat="1" x14ac:dyDescent="0.25"/>
    <row r="5411" s="27" customFormat="1" x14ac:dyDescent="0.25"/>
    <row r="5412" s="27" customFormat="1" x14ac:dyDescent="0.25"/>
    <row r="5413" s="27" customFormat="1" x14ac:dyDescent="0.25"/>
    <row r="5414" s="27" customFormat="1" x14ac:dyDescent="0.25"/>
    <row r="5415" s="27" customFormat="1" x14ac:dyDescent="0.25"/>
    <row r="5416" s="27" customFormat="1" x14ac:dyDescent="0.25"/>
    <row r="5417" s="27" customFormat="1" x14ac:dyDescent="0.25"/>
    <row r="5418" s="27" customFormat="1" x14ac:dyDescent="0.25"/>
    <row r="5419" s="27" customFormat="1" x14ac:dyDescent="0.25"/>
    <row r="5420" s="27" customFormat="1" x14ac:dyDescent="0.25"/>
    <row r="5421" s="27" customFormat="1" x14ac:dyDescent="0.25"/>
    <row r="5422" s="27" customFormat="1" x14ac:dyDescent="0.25"/>
    <row r="5423" s="27" customFormat="1" x14ac:dyDescent="0.25"/>
    <row r="5424" s="27" customFormat="1" x14ac:dyDescent="0.25"/>
    <row r="5425" s="27" customFormat="1" x14ac:dyDescent="0.25"/>
    <row r="5426" s="27" customFormat="1" x14ac:dyDescent="0.25"/>
    <row r="5427" s="27" customFormat="1" x14ac:dyDescent="0.25"/>
    <row r="5428" s="27" customFormat="1" x14ac:dyDescent="0.25"/>
    <row r="5429" s="27" customFormat="1" x14ac:dyDescent="0.25"/>
    <row r="5430" s="27" customFormat="1" x14ac:dyDescent="0.25"/>
    <row r="5431" s="27" customFormat="1" x14ac:dyDescent="0.25"/>
    <row r="5432" s="27" customFormat="1" x14ac:dyDescent="0.25"/>
    <row r="5433" s="27" customFormat="1" x14ac:dyDescent="0.25"/>
    <row r="5434" s="27" customFormat="1" x14ac:dyDescent="0.25"/>
    <row r="5435" s="27" customFormat="1" x14ac:dyDescent="0.25"/>
    <row r="5436" s="27" customFormat="1" x14ac:dyDescent="0.25"/>
    <row r="5437" s="27" customFormat="1" x14ac:dyDescent="0.25"/>
    <row r="5438" s="27" customFormat="1" x14ac:dyDescent="0.25"/>
    <row r="5439" s="27" customFormat="1" x14ac:dyDescent="0.25"/>
    <row r="5440" s="27" customFormat="1" x14ac:dyDescent="0.25"/>
    <row r="5441" s="27" customFormat="1" x14ac:dyDescent="0.25"/>
    <row r="5442" s="27" customFormat="1" x14ac:dyDescent="0.25"/>
    <row r="5443" s="27" customFormat="1" x14ac:dyDescent="0.25"/>
    <row r="5444" s="27" customFormat="1" x14ac:dyDescent="0.25"/>
    <row r="5445" s="27" customFormat="1" x14ac:dyDescent="0.25"/>
    <row r="5446" s="27" customFormat="1" x14ac:dyDescent="0.25"/>
    <row r="5447" s="27" customFormat="1" x14ac:dyDescent="0.25"/>
    <row r="5448" s="27" customFormat="1" x14ac:dyDescent="0.25"/>
    <row r="5449" s="27" customFormat="1" x14ac:dyDescent="0.25"/>
    <row r="5450" s="27" customFormat="1" x14ac:dyDescent="0.25"/>
    <row r="5451" s="27" customFormat="1" x14ac:dyDescent="0.25"/>
    <row r="5452" s="27" customFormat="1" x14ac:dyDescent="0.25"/>
    <row r="5453" s="27" customFormat="1" x14ac:dyDescent="0.25"/>
    <row r="5454" s="27" customFormat="1" x14ac:dyDescent="0.25"/>
    <row r="5455" s="27" customFormat="1" x14ac:dyDescent="0.25"/>
    <row r="5456" s="27" customFormat="1" x14ac:dyDescent="0.25"/>
    <row r="5457" s="27" customFormat="1" x14ac:dyDescent="0.25"/>
    <row r="5458" s="27" customFormat="1" x14ac:dyDescent="0.25"/>
    <row r="5459" s="27" customFormat="1" x14ac:dyDescent="0.25"/>
    <row r="5460" s="27" customFormat="1" x14ac:dyDescent="0.25"/>
    <row r="5461" s="27" customFormat="1" x14ac:dyDescent="0.25"/>
    <row r="5462" s="27" customFormat="1" x14ac:dyDescent="0.25"/>
    <row r="5463" s="27" customFormat="1" x14ac:dyDescent="0.25"/>
    <row r="5464" s="27" customFormat="1" x14ac:dyDescent="0.25"/>
    <row r="5465" s="27" customFormat="1" x14ac:dyDescent="0.25"/>
    <row r="5466" s="27" customFormat="1" x14ac:dyDescent="0.25"/>
    <row r="5467" s="27" customFormat="1" x14ac:dyDescent="0.25"/>
    <row r="5468" s="27" customFormat="1" x14ac:dyDescent="0.25"/>
    <row r="5469" s="27" customFormat="1" x14ac:dyDescent="0.25"/>
    <row r="5470" s="27" customFormat="1" x14ac:dyDescent="0.25"/>
    <row r="5471" s="27" customFormat="1" x14ac:dyDescent="0.25"/>
    <row r="5472" s="27" customFormat="1" x14ac:dyDescent="0.25"/>
    <row r="5473" s="27" customFormat="1" x14ac:dyDescent="0.25"/>
    <row r="5474" s="27" customFormat="1" x14ac:dyDescent="0.25"/>
    <row r="5475" s="27" customFormat="1" x14ac:dyDescent="0.25"/>
    <row r="5476" s="27" customFormat="1" x14ac:dyDescent="0.25"/>
    <row r="5477" s="27" customFormat="1" x14ac:dyDescent="0.25"/>
    <row r="5478" s="27" customFormat="1" x14ac:dyDescent="0.25"/>
    <row r="5479" s="27" customFormat="1" x14ac:dyDescent="0.25"/>
    <row r="5480" s="27" customFormat="1" x14ac:dyDescent="0.25"/>
    <row r="5481" s="27" customFormat="1" x14ac:dyDescent="0.25"/>
    <row r="5482" s="27" customFormat="1" x14ac:dyDescent="0.25"/>
    <row r="5483" s="27" customFormat="1" x14ac:dyDescent="0.25"/>
    <row r="5484" s="27" customFormat="1" x14ac:dyDescent="0.25"/>
    <row r="5485" s="27" customFormat="1" x14ac:dyDescent="0.25"/>
    <row r="5486" s="27" customFormat="1" x14ac:dyDescent="0.25"/>
    <row r="5487" s="27" customFormat="1" x14ac:dyDescent="0.25"/>
    <row r="5488" s="27" customFormat="1" x14ac:dyDescent="0.25"/>
    <row r="5489" s="27" customFormat="1" x14ac:dyDescent="0.25"/>
    <row r="5490" s="27" customFormat="1" x14ac:dyDescent="0.25"/>
    <row r="5491" s="27" customFormat="1" x14ac:dyDescent="0.25"/>
    <row r="5492" s="27" customFormat="1" x14ac:dyDescent="0.25"/>
    <row r="5493" s="27" customFormat="1" x14ac:dyDescent="0.25"/>
    <row r="5494" s="27" customFormat="1" x14ac:dyDescent="0.25"/>
    <row r="5495" s="27" customFormat="1" x14ac:dyDescent="0.25"/>
    <row r="5496" s="27" customFormat="1" x14ac:dyDescent="0.25"/>
    <row r="5497" s="27" customFormat="1" x14ac:dyDescent="0.25"/>
    <row r="5498" s="27" customFormat="1" x14ac:dyDescent="0.25"/>
    <row r="5499" s="27" customFormat="1" x14ac:dyDescent="0.25"/>
    <row r="5500" s="27" customFormat="1" x14ac:dyDescent="0.25"/>
    <row r="5501" s="27" customFormat="1" x14ac:dyDescent="0.25"/>
    <row r="5502" s="27" customFormat="1" x14ac:dyDescent="0.25"/>
    <row r="5503" s="27" customFormat="1" x14ac:dyDescent="0.25"/>
    <row r="5504" s="27" customFormat="1" x14ac:dyDescent="0.25"/>
    <row r="5505" s="27" customFormat="1" x14ac:dyDescent="0.25"/>
    <row r="5506" s="27" customFormat="1" x14ac:dyDescent="0.25"/>
    <row r="5507" s="27" customFormat="1" x14ac:dyDescent="0.25"/>
    <row r="5508" s="27" customFormat="1" x14ac:dyDescent="0.25"/>
    <row r="5509" s="27" customFormat="1" x14ac:dyDescent="0.25"/>
    <row r="5510" s="27" customFormat="1" x14ac:dyDescent="0.25"/>
    <row r="5511" s="27" customFormat="1" x14ac:dyDescent="0.25"/>
    <row r="5512" s="27" customFormat="1" x14ac:dyDescent="0.25"/>
    <row r="5513" s="27" customFormat="1" x14ac:dyDescent="0.25"/>
    <row r="5514" s="27" customFormat="1" x14ac:dyDescent="0.25"/>
    <row r="5515" s="27" customFormat="1" x14ac:dyDescent="0.25"/>
    <row r="5516" s="27" customFormat="1" x14ac:dyDescent="0.25"/>
    <row r="5517" s="27" customFormat="1" x14ac:dyDescent="0.25"/>
    <row r="5518" s="27" customFormat="1" x14ac:dyDescent="0.25"/>
    <row r="5519" s="27" customFormat="1" x14ac:dyDescent="0.25"/>
    <row r="5520" s="27" customFormat="1" x14ac:dyDescent="0.25"/>
    <row r="5521" s="27" customFormat="1" x14ac:dyDescent="0.25"/>
    <row r="5522" s="27" customFormat="1" x14ac:dyDescent="0.25"/>
    <row r="5523" s="27" customFormat="1" x14ac:dyDescent="0.25"/>
    <row r="5524" s="27" customFormat="1" x14ac:dyDescent="0.25"/>
    <row r="5525" s="27" customFormat="1" x14ac:dyDescent="0.25"/>
    <row r="5526" s="27" customFormat="1" x14ac:dyDescent="0.25"/>
    <row r="5527" s="27" customFormat="1" x14ac:dyDescent="0.25"/>
    <row r="5528" s="27" customFormat="1" x14ac:dyDescent="0.25"/>
    <row r="5529" s="27" customFormat="1" x14ac:dyDescent="0.25"/>
    <row r="5530" s="27" customFormat="1" x14ac:dyDescent="0.25"/>
    <row r="5531" s="27" customFormat="1" x14ac:dyDescent="0.25"/>
    <row r="5532" s="27" customFormat="1" x14ac:dyDescent="0.25"/>
    <row r="5533" s="27" customFormat="1" x14ac:dyDescent="0.25"/>
    <row r="5534" s="27" customFormat="1" x14ac:dyDescent="0.25"/>
    <row r="5535" s="27" customFormat="1" x14ac:dyDescent="0.25"/>
    <row r="5536" s="27" customFormat="1" x14ac:dyDescent="0.25"/>
    <row r="5537" s="27" customFormat="1" x14ac:dyDescent="0.25"/>
    <row r="5538" s="27" customFormat="1" x14ac:dyDescent="0.25"/>
    <row r="5539" s="27" customFormat="1" x14ac:dyDescent="0.25"/>
    <row r="5540" s="27" customFormat="1" x14ac:dyDescent="0.25"/>
    <row r="5541" s="27" customFormat="1" x14ac:dyDescent="0.25"/>
    <row r="5542" s="27" customFormat="1" x14ac:dyDescent="0.25"/>
    <row r="5543" s="27" customFormat="1" x14ac:dyDescent="0.25"/>
    <row r="5544" s="27" customFormat="1" x14ac:dyDescent="0.25"/>
    <row r="5545" s="27" customFormat="1" x14ac:dyDescent="0.25"/>
    <row r="5546" s="27" customFormat="1" x14ac:dyDescent="0.25"/>
    <row r="5547" s="27" customFormat="1" x14ac:dyDescent="0.25"/>
    <row r="5548" s="27" customFormat="1" x14ac:dyDescent="0.25"/>
    <row r="5549" s="27" customFormat="1" x14ac:dyDescent="0.25"/>
    <row r="5550" s="27" customFormat="1" x14ac:dyDescent="0.25"/>
    <row r="5551" s="27" customFormat="1" x14ac:dyDescent="0.25"/>
    <row r="5552" s="27" customFormat="1" x14ac:dyDescent="0.25"/>
    <row r="5553" s="27" customFormat="1" x14ac:dyDescent="0.25"/>
    <row r="5554" s="27" customFormat="1" x14ac:dyDescent="0.25"/>
    <row r="5555" s="27" customFormat="1" x14ac:dyDescent="0.25"/>
    <row r="5556" s="27" customFormat="1" x14ac:dyDescent="0.25"/>
    <row r="5557" s="27" customFormat="1" x14ac:dyDescent="0.25"/>
    <row r="5558" s="27" customFormat="1" x14ac:dyDescent="0.25"/>
    <row r="5559" s="27" customFormat="1" x14ac:dyDescent="0.25"/>
    <row r="5560" s="27" customFormat="1" x14ac:dyDescent="0.25"/>
    <row r="5561" s="27" customFormat="1" x14ac:dyDescent="0.25"/>
    <row r="5562" s="27" customFormat="1" x14ac:dyDescent="0.25"/>
    <row r="5563" s="27" customFormat="1" x14ac:dyDescent="0.25"/>
    <row r="5564" s="27" customFormat="1" x14ac:dyDescent="0.25"/>
    <row r="5565" s="27" customFormat="1" x14ac:dyDescent="0.25"/>
    <row r="5566" s="27" customFormat="1" x14ac:dyDescent="0.25"/>
    <row r="5567" s="27" customFormat="1" x14ac:dyDescent="0.25"/>
    <row r="5568" s="27" customFormat="1" x14ac:dyDescent="0.25"/>
    <row r="5569" s="27" customFormat="1" x14ac:dyDescent="0.25"/>
    <row r="5570" s="27" customFormat="1" x14ac:dyDescent="0.25"/>
    <row r="5571" s="27" customFormat="1" x14ac:dyDescent="0.25"/>
    <row r="5572" s="27" customFormat="1" x14ac:dyDescent="0.25"/>
    <row r="5573" s="27" customFormat="1" x14ac:dyDescent="0.25"/>
    <row r="5574" s="27" customFormat="1" x14ac:dyDescent="0.25"/>
    <row r="5575" s="27" customFormat="1" x14ac:dyDescent="0.25"/>
    <row r="5576" s="27" customFormat="1" x14ac:dyDescent="0.25"/>
    <row r="5577" s="27" customFormat="1" x14ac:dyDescent="0.25"/>
    <row r="5578" s="27" customFormat="1" x14ac:dyDescent="0.25"/>
    <row r="5579" s="27" customFormat="1" x14ac:dyDescent="0.25"/>
    <row r="5580" s="27" customFormat="1" x14ac:dyDescent="0.25"/>
    <row r="5581" s="27" customFormat="1" x14ac:dyDescent="0.25"/>
    <row r="5582" s="27" customFormat="1" x14ac:dyDescent="0.25"/>
    <row r="5583" s="27" customFormat="1" x14ac:dyDescent="0.25"/>
    <row r="5584" s="27" customFormat="1" x14ac:dyDescent="0.25"/>
    <row r="5585" s="27" customFormat="1" x14ac:dyDescent="0.25"/>
    <row r="5586" s="27" customFormat="1" x14ac:dyDescent="0.25"/>
    <row r="5587" s="27" customFormat="1" x14ac:dyDescent="0.25"/>
    <row r="5588" s="27" customFormat="1" x14ac:dyDescent="0.25"/>
    <row r="5589" s="27" customFormat="1" x14ac:dyDescent="0.25"/>
    <row r="5590" s="27" customFormat="1" x14ac:dyDescent="0.25"/>
    <row r="5591" s="27" customFormat="1" x14ac:dyDescent="0.25"/>
    <row r="5592" s="27" customFormat="1" x14ac:dyDescent="0.25"/>
    <row r="5593" s="27" customFormat="1" x14ac:dyDescent="0.25"/>
    <row r="5594" s="27" customFormat="1" x14ac:dyDescent="0.25"/>
    <row r="5595" s="27" customFormat="1" x14ac:dyDescent="0.25"/>
    <row r="5596" s="27" customFormat="1" x14ac:dyDescent="0.25"/>
    <row r="5597" s="27" customFormat="1" x14ac:dyDescent="0.25"/>
    <row r="5598" s="27" customFormat="1" x14ac:dyDescent="0.25"/>
    <row r="5599" s="27" customFormat="1" x14ac:dyDescent="0.25"/>
    <row r="5600" s="27" customFormat="1" x14ac:dyDescent="0.25"/>
    <row r="5601" s="27" customFormat="1" x14ac:dyDescent="0.25"/>
    <row r="5602" s="27" customFormat="1" x14ac:dyDescent="0.25"/>
    <row r="5603" s="27" customFormat="1" x14ac:dyDescent="0.25"/>
    <row r="5604" s="27" customFormat="1" x14ac:dyDescent="0.25"/>
    <row r="5605" s="27" customFormat="1" x14ac:dyDescent="0.25"/>
    <row r="5606" s="27" customFormat="1" x14ac:dyDescent="0.25"/>
    <row r="5607" s="27" customFormat="1" x14ac:dyDescent="0.25"/>
    <row r="5608" s="27" customFormat="1" x14ac:dyDescent="0.25"/>
    <row r="5609" s="27" customFormat="1" x14ac:dyDescent="0.25"/>
    <row r="5610" s="27" customFormat="1" x14ac:dyDescent="0.25"/>
    <row r="5611" s="27" customFormat="1" x14ac:dyDescent="0.25"/>
    <row r="5612" s="27" customFormat="1" x14ac:dyDescent="0.25"/>
    <row r="5613" s="27" customFormat="1" x14ac:dyDescent="0.25"/>
    <row r="5614" s="27" customFormat="1" x14ac:dyDescent="0.25"/>
    <row r="5615" s="27" customFormat="1" x14ac:dyDescent="0.25"/>
    <row r="5616" s="27" customFormat="1" x14ac:dyDescent="0.25"/>
    <row r="5617" s="27" customFormat="1" x14ac:dyDescent="0.25"/>
    <row r="5618" s="27" customFormat="1" x14ac:dyDescent="0.25"/>
    <row r="5619" s="27" customFormat="1" x14ac:dyDescent="0.25"/>
    <row r="5620" s="27" customFormat="1" x14ac:dyDescent="0.25"/>
    <row r="5621" s="27" customFormat="1" x14ac:dyDescent="0.25"/>
    <row r="5622" s="27" customFormat="1" x14ac:dyDescent="0.25"/>
    <row r="5623" s="27" customFormat="1" x14ac:dyDescent="0.25"/>
    <row r="5624" s="27" customFormat="1" x14ac:dyDescent="0.25"/>
    <row r="5625" s="27" customFormat="1" x14ac:dyDescent="0.25"/>
    <row r="5626" s="27" customFormat="1" x14ac:dyDescent="0.25"/>
    <row r="5627" s="27" customFormat="1" x14ac:dyDescent="0.25"/>
    <row r="5628" s="27" customFormat="1" x14ac:dyDescent="0.25"/>
    <row r="5629" s="27" customFormat="1" x14ac:dyDescent="0.25"/>
    <row r="5630" s="27" customFormat="1" x14ac:dyDescent="0.25"/>
    <row r="5631" s="27" customFormat="1" x14ac:dyDescent="0.25"/>
    <row r="5632" s="27" customFormat="1" x14ac:dyDescent="0.25"/>
    <row r="5633" s="27" customFormat="1" x14ac:dyDescent="0.25"/>
    <row r="5634" s="27" customFormat="1" x14ac:dyDescent="0.25"/>
    <row r="5635" s="27" customFormat="1" x14ac:dyDescent="0.25"/>
    <row r="5636" s="27" customFormat="1" x14ac:dyDescent="0.25"/>
    <row r="5637" s="27" customFormat="1" x14ac:dyDescent="0.25"/>
    <row r="5638" s="27" customFormat="1" x14ac:dyDescent="0.25"/>
    <row r="5639" s="27" customFormat="1" x14ac:dyDescent="0.25"/>
    <row r="5640" s="27" customFormat="1" x14ac:dyDescent="0.25"/>
    <row r="5641" s="27" customFormat="1" x14ac:dyDescent="0.25"/>
    <row r="5642" s="27" customFormat="1" x14ac:dyDescent="0.25"/>
    <row r="5643" s="27" customFormat="1" x14ac:dyDescent="0.25"/>
    <row r="5644" s="27" customFormat="1" x14ac:dyDescent="0.25"/>
    <row r="5645" s="27" customFormat="1" x14ac:dyDescent="0.25"/>
    <row r="5646" s="27" customFormat="1" x14ac:dyDescent="0.25"/>
    <row r="5647" s="27" customFormat="1" x14ac:dyDescent="0.25"/>
    <row r="5648" s="27" customFormat="1" x14ac:dyDescent="0.25"/>
    <row r="5649" s="27" customFormat="1" x14ac:dyDescent="0.25"/>
    <row r="5650" s="27" customFormat="1" x14ac:dyDescent="0.25"/>
    <row r="5651" s="27" customFormat="1" x14ac:dyDescent="0.25"/>
    <row r="5652" s="27" customFormat="1" x14ac:dyDescent="0.25"/>
    <row r="5653" s="27" customFormat="1" x14ac:dyDescent="0.25"/>
    <row r="5654" s="27" customFormat="1" x14ac:dyDescent="0.25"/>
    <row r="5655" s="27" customFormat="1" x14ac:dyDescent="0.25"/>
    <row r="5656" s="27" customFormat="1" x14ac:dyDescent="0.25"/>
    <row r="5657" s="27" customFormat="1" x14ac:dyDescent="0.25"/>
    <row r="5658" s="27" customFormat="1" x14ac:dyDescent="0.25"/>
    <row r="5659" s="27" customFormat="1" x14ac:dyDescent="0.25"/>
    <row r="5660" s="27" customFormat="1" x14ac:dyDescent="0.25"/>
    <row r="5661" s="27" customFormat="1" x14ac:dyDescent="0.25"/>
    <row r="5662" s="27" customFormat="1" x14ac:dyDescent="0.25"/>
    <row r="5663" s="27" customFormat="1" x14ac:dyDescent="0.25"/>
    <row r="5664" s="27" customFormat="1" x14ac:dyDescent="0.25"/>
    <row r="5665" s="27" customFormat="1" x14ac:dyDescent="0.25"/>
    <row r="5666" s="27" customFormat="1" x14ac:dyDescent="0.25"/>
    <row r="5667" s="27" customFormat="1" x14ac:dyDescent="0.25"/>
    <row r="5668" s="27" customFormat="1" x14ac:dyDescent="0.25"/>
    <row r="5669" s="27" customFormat="1" x14ac:dyDescent="0.25"/>
    <row r="5670" s="27" customFormat="1" x14ac:dyDescent="0.25"/>
    <row r="5671" s="27" customFormat="1" x14ac:dyDescent="0.25"/>
    <row r="5672" s="27" customFormat="1" x14ac:dyDescent="0.25"/>
    <row r="5673" s="27" customFormat="1" x14ac:dyDescent="0.25"/>
    <row r="5674" s="27" customFormat="1" x14ac:dyDescent="0.25"/>
    <row r="5675" s="27" customFormat="1" x14ac:dyDescent="0.25"/>
    <row r="5676" s="27" customFormat="1" x14ac:dyDescent="0.25"/>
    <row r="5677" s="27" customFormat="1" x14ac:dyDescent="0.25"/>
    <row r="5678" s="27" customFormat="1" x14ac:dyDescent="0.25"/>
    <row r="5679" s="27" customFormat="1" x14ac:dyDescent="0.25"/>
    <row r="5680" s="27" customFormat="1" x14ac:dyDescent="0.25"/>
    <row r="5681" s="27" customFormat="1" x14ac:dyDescent="0.25"/>
    <row r="5682" s="27" customFormat="1" x14ac:dyDescent="0.25"/>
    <row r="5683" s="27" customFormat="1" x14ac:dyDescent="0.25"/>
    <row r="5684" s="27" customFormat="1" x14ac:dyDescent="0.25"/>
    <row r="5685" s="27" customFormat="1" x14ac:dyDescent="0.25"/>
    <row r="5686" s="27" customFormat="1" x14ac:dyDescent="0.25"/>
    <row r="5687" s="27" customFormat="1" x14ac:dyDescent="0.25"/>
    <row r="5688" s="27" customFormat="1" x14ac:dyDescent="0.25"/>
    <row r="5689" s="27" customFormat="1" x14ac:dyDescent="0.25"/>
    <row r="5690" s="27" customFormat="1" x14ac:dyDescent="0.25"/>
    <row r="5691" s="27" customFormat="1" x14ac:dyDescent="0.25"/>
    <row r="5692" s="27" customFormat="1" x14ac:dyDescent="0.25"/>
    <row r="5693" s="27" customFormat="1" x14ac:dyDescent="0.25"/>
    <row r="5694" s="27" customFormat="1" x14ac:dyDescent="0.25"/>
    <row r="5695" s="27" customFormat="1" x14ac:dyDescent="0.25"/>
    <row r="5696" s="27" customFormat="1" x14ac:dyDescent="0.25"/>
    <row r="5697" s="27" customFormat="1" x14ac:dyDescent="0.25"/>
    <row r="5698" s="27" customFormat="1" x14ac:dyDescent="0.25"/>
    <row r="5699" s="27" customFormat="1" x14ac:dyDescent="0.25"/>
    <row r="5700" s="27" customFormat="1" x14ac:dyDescent="0.25"/>
    <row r="5701" s="27" customFormat="1" x14ac:dyDescent="0.25"/>
    <row r="5702" s="27" customFormat="1" x14ac:dyDescent="0.25"/>
    <row r="5703" s="27" customFormat="1" x14ac:dyDescent="0.25"/>
    <row r="5704" s="27" customFormat="1" x14ac:dyDescent="0.25"/>
    <row r="5705" s="27" customFormat="1" x14ac:dyDescent="0.25"/>
    <row r="5706" s="27" customFormat="1" x14ac:dyDescent="0.25"/>
    <row r="5707" s="27" customFormat="1" x14ac:dyDescent="0.25"/>
    <row r="5708" s="27" customFormat="1" x14ac:dyDescent="0.25"/>
    <row r="5709" s="27" customFormat="1" x14ac:dyDescent="0.25"/>
    <row r="5710" s="27" customFormat="1" x14ac:dyDescent="0.25"/>
    <row r="5711" s="27" customFormat="1" x14ac:dyDescent="0.25"/>
    <row r="5712" s="27" customFormat="1" x14ac:dyDescent="0.25"/>
    <row r="5713" s="27" customFormat="1" x14ac:dyDescent="0.25"/>
    <row r="5714" s="27" customFormat="1" x14ac:dyDescent="0.25"/>
    <row r="5715" s="27" customFormat="1" x14ac:dyDescent="0.25"/>
    <row r="5716" s="27" customFormat="1" x14ac:dyDescent="0.25"/>
    <row r="5717" s="27" customFormat="1" x14ac:dyDescent="0.25"/>
    <row r="5718" s="27" customFormat="1" x14ac:dyDescent="0.25"/>
    <row r="5719" s="27" customFormat="1" x14ac:dyDescent="0.25"/>
    <row r="5720" s="27" customFormat="1" x14ac:dyDescent="0.25"/>
    <row r="5721" s="27" customFormat="1" x14ac:dyDescent="0.25"/>
    <row r="5722" s="27" customFormat="1" x14ac:dyDescent="0.25"/>
    <row r="5723" s="27" customFormat="1" x14ac:dyDescent="0.25"/>
    <row r="5724" s="27" customFormat="1" x14ac:dyDescent="0.25"/>
    <row r="5725" s="27" customFormat="1" x14ac:dyDescent="0.25"/>
    <row r="5726" s="27" customFormat="1" x14ac:dyDescent="0.25"/>
    <row r="5727" s="27" customFormat="1" x14ac:dyDescent="0.25"/>
    <row r="5728" s="27" customFormat="1" x14ac:dyDescent="0.25"/>
    <row r="5729" s="27" customFormat="1" x14ac:dyDescent="0.25"/>
    <row r="5730" s="27" customFormat="1" x14ac:dyDescent="0.25"/>
    <row r="5731" s="27" customFormat="1" x14ac:dyDescent="0.25"/>
    <row r="5732" s="27" customFormat="1" x14ac:dyDescent="0.25"/>
    <row r="5733" s="27" customFormat="1" x14ac:dyDescent="0.25"/>
    <row r="5734" s="27" customFormat="1" x14ac:dyDescent="0.25"/>
    <row r="5735" s="27" customFormat="1" x14ac:dyDescent="0.25"/>
    <row r="5736" s="27" customFormat="1" x14ac:dyDescent="0.25"/>
    <row r="5737" s="27" customFormat="1" x14ac:dyDescent="0.25"/>
    <row r="5738" s="27" customFormat="1" x14ac:dyDescent="0.25"/>
    <row r="5739" s="27" customFormat="1" x14ac:dyDescent="0.25"/>
    <row r="5740" s="27" customFormat="1" x14ac:dyDescent="0.25"/>
    <row r="5741" s="27" customFormat="1" x14ac:dyDescent="0.25"/>
    <row r="5742" s="27" customFormat="1" x14ac:dyDescent="0.25"/>
    <row r="5743" s="27" customFormat="1" x14ac:dyDescent="0.25"/>
    <row r="5744" s="27" customFormat="1" x14ac:dyDescent="0.25"/>
    <row r="5745" s="27" customFormat="1" x14ac:dyDescent="0.25"/>
    <row r="5746" s="27" customFormat="1" x14ac:dyDescent="0.25"/>
    <row r="5747" s="27" customFormat="1" x14ac:dyDescent="0.25"/>
    <row r="5748" s="27" customFormat="1" x14ac:dyDescent="0.25"/>
    <row r="5749" s="27" customFormat="1" x14ac:dyDescent="0.25"/>
    <row r="5750" s="27" customFormat="1" x14ac:dyDescent="0.25"/>
    <row r="5751" s="27" customFormat="1" x14ac:dyDescent="0.25"/>
    <row r="5752" s="27" customFormat="1" x14ac:dyDescent="0.25"/>
    <row r="5753" s="27" customFormat="1" x14ac:dyDescent="0.25"/>
    <row r="5754" s="27" customFormat="1" x14ac:dyDescent="0.25"/>
    <row r="5755" s="27" customFormat="1" x14ac:dyDescent="0.25"/>
    <row r="5756" s="27" customFormat="1" x14ac:dyDescent="0.25"/>
    <row r="5757" s="27" customFormat="1" x14ac:dyDescent="0.25"/>
    <row r="5758" s="27" customFormat="1" x14ac:dyDescent="0.25"/>
    <row r="5759" s="27" customFormat="1" x14ac:dyDescent="0.25"/>
    <row r="5760" s="27" customFormat="1" x14ac:dyDescent="0.25"/>
    <row r="5761" s="27" customFormat="1" x14ac:dyDescent="0.25"/>
    <row r="5762" s="27" customFormat="1" x14ac:dyDescent="0.25"/>
    <row r="5763" s="27" customFormat="1" x14ac:dyDescent="0.25"/>
    <row r="5764" s="27" customFormat="1" x14ac:dyDescent="0.25"/>
    <row r="5765" s="27" customFormat="1" x14ac:dyDescent="0.25"/>
    <row r="5766" s="27" customFormat="1" x14ac:dyDescent="0.25"/>
    <row r="5767" s="27" customFormat="1" x14ac:dyDescent="0.25"/>
    <row r="5768" s="27" customFormat="1" x14ac:dyDescent="0.25"/>
    <row r="5769" s="27" customFormat="1" x14ac:dyDescent="0.25"/>
    <row r="5770" s="27" customFormat="1" x14ac:dyDescent="0.25"/>
    <row r="5771" s="27" customFormat="1" x14ac:dyDescent="0.25"/>
    <row r="5772" s="27" customFormat="1" x14ac:dyDescent="0.25"/>
    <row r="5773" s="27" customFormat="1" x14ac:dyDescent="0.25"/>
    <row r="5774" s="27" customFormat="1" x14ac:dyDescent="0.25"/>
    <row r="5775" s="27" customFormat="1" x14ac:dyDescent="0.25"/>
    <row r="5776" s="27" customFormat="1" x14ac:dyDescent="0.25"/>
    <row r="5777" s="27" customFormat="1" x14ac:dyDescent="0.25"/>
    <row r="5778" s="27" customFormat="1" x14ac:dyDescent="0.25"/>
    <row r="5779" s="27" customFormat="1" x14ac:dyDescent="0.25"/>
    <row r="5780" s="27" customFormat="1" x14ac:dyDescent="0.25"/>
    <row r="5781" s="27" customFormat="1" x14ac:dyDescent="0.25"/>
    <row r="5782" s="27" customFormat="1" x14ac:dyDescent="0.25"/>
    <row r="5783" s="27" customFormat="1" x14ac:dyDescent="0.25"/>
    <row r="5784" s="27" customFormat="1" x14ac:dyDescent="0.25"/>
    <row r="5785" s="27" customFormat="1" x14ac:dyDescent="0.25"/>
    <row r="5786" s="27" customFormat="1" x14ac:dyDescent="0.25"/>
    <row r="5787" s="27" customFormat="1" x14ac:dyDescent="0.25"/>
    <row r="5788" s="27" customFormat="1" x14ac:dyDescent="0.25"/>
    <row r="5789" s="27" customFormat="1" x14ac:dyDescent="0.25"/>
    <row r="5790" s="27" customFormat="1" x14ac:dyDescent="0.25"/>
    <row r="5791" s="27" customFormat="1" x14ac:dyDescent="0.25"/>
    <row r="5792" s="27" customFormat="1" x14ac:dyDescent="0.25"/>
    <row r="5793" s="27" customFormat="1" x14ac:dyDescent="0.25"/>
    <row r="5794" s="27" customFormat="1" x14ac:dyDescent="0.25"/>
    <row r="5795" s="27" customFormat="1" x14ac:dyDescent="0.25"/>
    <row r="5796" s="27" customFormat="1" x14ac:dyDescent="0.25"/>
    <row r="5797" s="27" customFormat="1" x14ac:dyDescent="0.25"/>
    <row r="5798" s="27" customFormat="1" x14ac:dyDescent="0.25"/>
    <row r="5799" s="27" customFormat="1" x14ac:dyDescent="0.25"/>
    <row r="5800" s="27" customFormat="1" x14ac:dyDescent="0.25"/>
    <row r="5801" s="27" customFormat="1" x14ac:dyDescent="0.25"/>
    <row r="5802" s="27" customFormat="1" x14ac:dyDescent="0.25"/>
    <row r="5803" s="27" customFormat="1" x14ac:dyDescent="0.25"/>
    <row r="5804" s="27" customFormat="1" x14ac:dyDescent="0.25"/>
    <row r="5805" s="27" customFormat="1" x14ac:dyDescent="0.25"/>
    <row r="5806" s="27" customFormat="1" x14ac:dyDescent="0.25"/>
    <row r="5807" s="27" customFormat="1" x14ac:dyDescent="0.25"/>
    <row r="5808" s="27" customFormat="1" x14ac:dyDescent="0.25"/>
    <row r="5809" s="27" customFormat="1" x14ac:dyDescent="0.25"/>
    <row r="5810" s="27" customFormat="1" x14ac:dyDescent="0.25"/>
    <row r="5811" s="27" customFormat="1" x14ac:dyDescent="0.25"/>
    <row r="5812" s="27" customFormat="1" x14ac:dyDescent="0.25"/>
    <row r="5813" s="27" customFormat="1" x14ac:dyDescent="0.25"/>
    <row r="5814" s="27" customFormat="1" x14ac:dyDescent="0.25"/>
    <row r="5815" s="27" customFormat="1" x14ac:dyDescent="0.25"/>
    <row r="5816" s="27" customFormat="1" x14ac:dyDescent="0.25"/>
    <row r="5817" s="27" customFormat="1" x14ac:dyDescent="0.25"/>
    <row r="5818" s="27" customFormat="1" x14ac:dyDescent="0.25"/>
    <row r="5819" s="27" customFormat="1" x14ac:dyDescent="0.25"/>
    <row r="5820" s="27" customFormat="1" x14ac:dyDescent="0.25"/>
    <row r="5821" s="27" customFormat="1" x14ac:dyDescent="0.25"/>
    <row r="5822" s="27" customFormat="1" x14ac:dyDescent="0.25"/>
    <row r="5823" s="27" customFormat="1" x14ac:dyDescent="0.25"/>
    <row r="5824" s="27" customFormat="1" x14ac:dyDescent="0.25"/>
    <row r="5825" s="27" customFormat="1" x14ac:dyDescent="0.25"/>
    <row r="5826" s="27" customFormat="1" x14ac:dyDescent="0.25"/>
    <row r="5827" s="27" customFormat="1" x14ac:dyDescent="0.25"/>
    <row r="5828" s="27" customFormat="1" x14ac:dyDescent="0.25"/>
    <row r="5829" s="27" customFormat="1" x14ac:dyDescent="0.25"/>
    <row r="5830" s="27" customFormat="1" x14ac:dyDescent="0.25"/>
    <row r="5831" s="27" customFormat="1" x14ac:dyDescent="0.25"/>
    <row r="5832" s="27" customFormat="1" x14ac:dyDescent="0.25"/>
    <row r="5833" s="27" customFormat="1" x14ac:dyDescent="0.25"/>
    <row r="5834" s="27" customFormat="1" x14ac:dyDescent="0.25"/>
    <row r="5835" s="27" customFormat="1" x14ac:dyDescent="0.25"/>
    <row r="5836" s="27" customFormat="1" x14ac:dyDescent="0.25"/>
    <row r="5837" s="27" customFormat="1" x14ac:dyDescent="0.25"/>
    <row r="5838" s="27" customFormat="1" x14ac:dyDescent="0.25"/>
    <row r="5839" s="27" customFormat="1" x14ac:dyDescent="0.25"/>
    <row r="5840" s="27" customFormat="1" x14ac:dyDescent="0.25"/>
    <row r="5841" s="27" customFormat="1" x14ac:dyDescent="0.25"/>
    <row r="5842" s="27" customFormat="1" x14ac:dyDescent="0.25"/>
    <row r="5843" s="27" customFormat="1" x14ac:dyDescent="0.25"/>
    <row r="5844" s="27" customFormat="1" x14ac:dyDescent="0.25"/>
    <row r="5845" s="27" customFormat="1" x14ac:dyDescent="0.25"/>
    <row r="5846" s="27" customFormat="1" x14ac:dyDescent="0.25"/>
    <row r="5847" s="27" customFormat="1" x14ac:dyDescent="0.25"/>
    <row r="5848" s="27" customFormat="1" x14ac:dyDescent="0.25"/>
    <row r="5849" s="27" customFormat="1" x14ac:dyDescent="0.25"/>
    <row r="5850" s="27" customFormat="1" x14ac:dyDescent="0.25"/>
    <row r="5851" s="27" customFormat="1" x14ac:dyDescent="0.25"/>
    <row r="5852" s="27" customFormat="1" x14ac:dyDescent="0.25"/>
    <row r="5853" s="27" customFormat="1" x14ac:dyDescent="0.25"/>
    <row r="5854" s="27" customFormat="1" x14ac:dyDescent="0.25"/>
    <row r="5855" s="27" customFormat="1" x14ac:dyDescent="0.25"/>
    <row r="5856" s="27" customFormat="1" x14ac:dyDescent="0.25"/>
    <row r="5857" s="27" customFormat="1" x14ac:dyDescent="0.25"/>
    <row r="5858" s="27" customFormat="1" x14ac:dyDescent="0.25"/>
    <row r="5859" s="27" customFormat="1" x14ac:dyDescent="0.25"/>
    <row r="5860" s="27" customFormat="1" x14ac:dyDescent="0.25"/>
    <row r="5861" s="27" customFormat="1" x14ac:dyDescent="0.25"/>
    <row r="5862" s="27" customFormat="1" x14ac:dyDescent="0.25"/>
    <row r="5863" s="27" customFormat="1" x14ac:dyDescent="0.25"/>
    <row r="5864" s="27" customFormat="1" x14ac:dyDescent="0.25"/>
    <row r="5865" s="27" customFormat="1" x14ac:dyDescent="0.25"/>
    <row r="5866" s="27" customFormat="1" x14ac:dyDescent="0.25"/>
    <row r="5867" s="27" customFormat="1" x14ac:dyDescent="0.25"/>
    <row r="5868" s="27" customFormat="1" x14ac:dyDescent="0.25"/>
    <row r="5869" s="27" customFormat="1" x14ac:dyDescent="0.25"/>
    <row r="5870" s="27" customFormat="1" x14ac:dyDescent="0.25"/>
    <row r="5871" s="27" customFormat="1" x14ac:dyDescent="0.25"/>
    <row r="5872" s="27" customFormat="1" x14ac:dyDescent="0.25"/>
    <row r="5873" s="27" customFormat="1" x14ac:dyDescent="0.25"/>
    <row r="5874" s="27" customFormat="1" x14ac:dyDescent="0.25"/>
    <row r="5875" s="27" customFormat="1" x14ac:dyDescent="0.25"/>
    <row r="5876" s="27" customFormat="1" x14ac:dyDescent="0.25"/>
    <row r="5877" s="27" customFormat="1" x14ac:dyDescent="0.25"/>
    <row r="5878" s="27" customFormat="1" x14ac:dyDescent="0.25"/>
    <row r="5879" s="27" customFormat="1" x14ac:dyDescent="0.25"/>
    <row r="5880" s="27" customFormat="1" x14ac:dyDescent="0.25"/>
    <row r="5881" s="27" customFormat="1" x14ac:dyDescent="0.25"/>
    <row r="5882" s="27" customFormat="1" x14ac:dyDescent="0.25"/>
    <row r="5883" s="27" customFormat="1" x14ac:dyDescent="0.25"/>
    <row r="5884" s="27" customFormat="1" x14ac:dyDescent="0.25"/>
    <row r="5885" s="27" customFormat="1" x14ac:dyDescent="0.25"/>
    <row r="5886" s="27" customFormat="1" x14ac:dyDescent="0.25"/>
    <row r="5887" s="27" customFormat="1" x14ac:dyDescent="0.25"/>
    <row r="5888" s="27" customFormat="1" x14ac:dyDescent="0.25"/>
    <row r="5889" s="27" customFormat="1" x14ac:dyDescent="0.25"/>
    <row r="5890" s="27" customFormat="1" x14ac:dyDescent="0.25"/>
    <row r="5891" s="27" customFormat="1" x14ac:dyDescent="0.25"/>
    <row r="5892" s="27" customFormat="1" x14ac:dyDescent="0.25"/>
    <row r="5893" s="27" customFormat="1" x14ac:dyDescent="0.25"/>
    <row r="5894" s="27" customFormat="1" x14ac:dyDescent="0.25"/>
    <row r="5895" s="27" customFormat="1" x14ac:dyDescent="0.25"/>
    <row r="5896" s="27" customFormat="1" x14ac:dyDescent="0.25"/>
    <row r="5897" s="27" customFormat="1" x14ac:dyDescent="0.25"/>
    <row r="5898" s="27" customFormat="1" x14ac:dyDescent="0.25"/>
    <row r="5899" s="27" customFormat="1" x14ac:dyDescent="0.25"/>
    <row r="5900" s="27" customFormat="1" x14ac:dyDescent="0.25"/>
    <row r="5901" s="27" customFormat="1" x14ac:dyDescent="0.25"/>
    <row r="5902" s="27" customFormat="1" x14ac:dyDescent="0.25"/>
    <row r="5903" s="27" customFormat="1" x14ac:dyDescent="0.25"/>
    <row r="5904" s="27" customFormat="1" x14ac:dyDescent="0.25"/>
    <row r="5905" s="27" customFormat="1" x14ac:dyDescent="0.25"/>
    <row r="5906" s="27" customFormat="1" x14ac:dyDescent="0.25"/>
    <row r="5907" s="27" customFormat="1" x14ac:dyDescent="0.25"/>
    <row r="5908" s="27" customFormat="1" x14ac:dyDescent="0.25"/>
    <row r="5909" s="27" customFormat="1" x14ac:dyDescent="0.25"/>
    <row r="5910" s="27" customFormat="1" x14ac:dyDescent="0.25"/>
    <row r="5911" s="27" customFormat="1" x14ac:dyDescent="0.25"/>
    <row r="5912" s="27" customFormat="1" x14ac:dyDescent="0.25"/>
    <row r="5913" s="27" customFormat="1" x14ac:dyDescent="0.25"/>
    <row r="5914" s="27" customFormat="1" x14ac:dyDescent="0.25"/>
    <row r="5915" s="27" customFormat="1" x14ac:dyDescent="0.25"/>
    <row r="5916" s="27" customFormat="1" x14ac:dyDescent="0.25"/>
    <row r="5917" s="27" customFormat="1" x14ac:dyDescent="0.25"/>
    <row r="5918" s="27" customFormat="1" x14ac:dyDescent="0.25"/>
    <row r="5919" s="27" customFormat="1" x14ac:dyDescent="0.25"/>
    <row r="5920" s="27" customFormat="1" x14ac:dyDescent="0.25"/>
    <row r="5921" s="27" customFormat="1" x14ac:dyDescent="0.25"/>
    <row r="5922" s="27" customFormat="1" x14ac:dyDescent="0.25"/>
    <row r="5923" s="27" customFormat="1" x14ac:dyDescent="0.25"/>
    <row r="5924" s="27" customFormat="1" x14ac:dyDescent="0.25"/>
    <row r="5925" s="27" customFormat="1" x14ac:dyDescent="0.25"/>
    <row r="5926" s="27" customFormat="1" x14ac:dyDescent="0.25"/>
    <row r="5927" s="27" customFormat="1" x14ac:dyDescent="0.25"/>
    <row r="5928" s="27" customFormat="1" x14ac:dyDescent="0.25"/>
    <row r="5929" s="27" customFormat="1" x14ac:dyDescent="0.25"/>
    <row r="5930" s="27" customFormat="1" x14ac:dyDescent="0.25"/>
    <row r="5931" s="27" customFormat="1" x14ac:dyDescent="0.25"/>
    <row r="5932" s="27" customFormat="1" x14ac:dyDescent="0.25"/>
    <row r="5933" s="27" customFormat="1" x14ac:dyDescent="0.25"/>
    <row r="5934" s="27" customFormat="1" x14ac:dyDescent="0.25"/>
    <row r="5935" s="27" customFormat="1" x14ac:dyDescent="0.25"/>
    <row r="5936" s="27" customFormat="1" x14ac:dyDescent="0.25"/>
    <row r="5937" s="27" customFormat="1" x14ac:dyDescent="0.25"/>
    <row r="5938" s="27" customFormat="1" x14ac:dyDescent="0.25"/>
    <row r="5939" s="27" customFormat="1" x14ac:dyDescent="0.25"/>
    <row r="5940" s="27" customFormat="1" x14ac:dyDescent="0.25"/>
    <row r="5941" s="27" customFormat="1" x14ac:dyDescent="0.25"/>
    <row r="5942" s="27" customFormat="1" x14ac:dyDescent="0.25"/>
    <row r="5943" s="27" customFormat="1" x14ac:dyDescent="0.25"/>
    <row r="5944" s="27" customFormat="1" x14ac:dyDescent="0.25"/>
    <row r="5945" s="27" customFormat="1" x14ac:dyDescent="0.25"/>
    <row r="5946" s="27" customFormat="1" x14ac:dyDescent="0.25"/>
    <row r="5947" s="27" customFormat="1" x14ac:dyDescent="0.25"/>
    <row r="5948" s="27" customFormat="1" x14ac:dyDescent="0.25"/>
    <row r="5949" s="27" customFormat="1" x14ac:dyDescent="0.25"/>
    <row r="5950" s="27" customFormat="1" x14ac:dyDescent="0.25"/>
    <row r="5951" s="27" customFormat="1" x14ac:dyDescent="0.25"/>
    <row r="5952" s="27" customFormat="1" x14ac:dyDescent="0.25"/>
    <row r="5953" s="27" customFormat="1" x14ac:dyDescent="0.25"/>
    <row r="5954" s="27" customFormat="1" x14ac:dyDescent="0.25"/>
    <row r="5955" s="27" customFormat="1" x14ac:dyDescent="0.25"/>
    <row r="5956" s="27" customFormat="1" x14ac:dyDescent="0.25"/>
    <row r="5957" s="27" customFormat="1" x14ac:dyDescent="0.25"/>
    <row r="5958" s="27" customFormat="1" x14ac:dyDescent="0.25"/>
    <row r="5959" s="27" customFormat="1" x14ac:dyDescent="0.25"/>
    <row r="5960" s="27" customFormat="1" x14ac:dyDescent="0.25"/>
    <row r="5961" s="27" customFormat="1" x14ac:dyDescent="0.25"/>
    <row r="5962" s="27" customFormat="1" x14ac:dyDescent="0.25"/>
    <row r="5963" s="27" customFormat="1" x14ac:dyDescent="0.25"/>
    <row r="5964" s="27" customFormat="1" x14ac:dyDescent="0.25"/>
    <row r="5965" s="27" customFormat="1" x14ac:dyDescent="0.25"/>
    <row r="5966" s="27" customFormat="1" x14ac:dyDescent="0.25"/>
    <row r="5967" s="27" customFormat="1" x14ac:dyDescent="0.25"/>
    <row r="5968" s="27" customFormat="1" x14ac:dyDescent="0.25"/>
    <row r="5969" s="27" customFormat="1" x14ac:dyDescent="0.25"/>
    <row r="5970" s="27" customFormat="1" x14ac:dyDescent="0.25"/>
    <row r="5971" s="27" customFormat="1" x14ac:dyDescent="0.25"/>
    <row r="5972" s="27" customFormat="1" x14ac:dyDescent="0.25"/>
    <row r="5973" s="27" customFormat="1" x14ac:dyDescent="0.25"/>
    <row r="5974" s="27" customFormat="1" x14ac:dyDescent="0.25"/>
    <row r="5975" s="27" customFormat="1" x14ac:dyDescent="0.25"/>
    <row r="5976" s="27" customFormat="1" x14ac:dyDescent="0.25"/>
    <row r="5977" s="27" customFormat="1" x14ac:dyDescent="0.25"/>
    <row r="5978" s="27" customFormat="1" x14ac:dyDescent="0.25"/>
    <row r="5979" s="27" customFormat="1" x14ac:dyDescent="0.25"/>
    <row r="5980" s="27" customFormat="1" x14ac:dyDescent="0.25"/>
    <row r="5981" s="27" customFormat="1" x14ac:dyDescent="0.25"/>
    <row r="5982" s="27" customFormat="1" x14ac:dyDescent="0.25"/>
    <row r="5983" s="27" customFormat="1" x14ac:dyDescent="0.25"/>
    <row r="5984" s="27" customFormat="1" x14ac:dyDescent="0.25"/>
    <row r="5985" s="27" customFormat="1" x14ac:dyDescent="0.25"/>
    <row r="5986" s="27" customFormat="1" x14ac:dyDescent="0.25"/>
    <row r="5987" s="27" customFormat="1" x14ac:dyDescent="0.25"/>
    <row r="5988" s="27" customFormat="1" x14ac:dyDescent="0.25"/>
    <row r="5989" s="27" customFormat="1" x14ac:dyDescent="0.25"/>
    <row r="5990" s="27" customFormat="1" x14ac:dyDescent="0.25"/>
    <row r="5991" s="27" customFormat="1" x14ac:dyDescent="0.25"/>
    <row r="5992" s="27" customFormat="1" x14ac:dyDescent="0.25"/>
    <row r="5993" s="27" customFormat="1" x14ac:dyDescent="0.25"/>
    <row r="5994" s="27" customFormat="1" x14ac:dyDescent="0.25"/>
    <row r="5995" s="27" customFormat="1" x14ac:dyDescent="0.25"/>
    <row r="5996" s="27" customFormat="1" x14ac:dyDescent="0.25"/>
    <row r="5997" s="27" customFormat="1" x14ac:dyDescent="0.25"/>
    <row r="5998" s="27" customFormat="1" x14ac:dyDescent="0.25"/>
    <row r="5999" s="27" customFormat="1" x14ac:dyDescent="0.25"/>
    <row r="6000" s="27" customFormat="1" x14ac:dyDescent="0.25"/>
    <row r="6001" s="27" customFormat="1" x14ac:dyDescent="0.25"/>
    <row r="6002" s="27" customFormat="1" x14ac:dyDescent="0.25"/>
    <row r="6003" s="27" customFormat="1" x14ac:dyDescent="0.25"/>
    <row r="6004" s="27" customFormat="1" x14ac:dyDescent="0.25"/>
    <row r="6005" s="27" customFormat="1" x14ac:dyDescent="0.25"/>
    <row r="6006" s="27" customFormat="1" x14ac:dyDescent="0.25"/>
    <row r="6007" s="27" customFormat="1" x14ac:dyDescent="0.25"/>
    <row r="6008" s="27" customFormat="1" x14ac:dyDescent="0.25"/>
    <row r="6009" s="27" customFormat="1" x14ac:dyDescent="0.25"/>
    <row r="6010" s="27" customFormat="1" x14ac:dyDescent="0.25"/>
    <row r="6011" s="27" customFormat="1" x14ac:dyDescent="0.25"/>
    <row r="6012" s="27" customFormat="1" x14ac:dyDescent="0.25"/>
    <row r="6013" s="27" customFormat="1" x14ac:dyDescent="0.25"/>
    <row r="6014" s="27" customFormat="1" x14ac:dyDescent="0.25"/>
    <row r="6015" s="27" customFormat="1" x14ac:dyDescent="0.25"/>
    <row r="6016" s="27" customFormat="1" x14ac:dyDescent="0.25"/>
    <row r="6017" s="27" customFormat="1" x14ac:dyDescent="0.25"/>
    <row r="6018" s="27" customFormat="1" x14ac:dyDescent="0.25"/>
    <row r="6019" s="27" customFormat="1" x14ac:dyDescent="0.25"/>
    <row r="6020" s="27" customFormat="1" x14ac:dyDescent="0.25"/>
    <row r="6021" s="27" customFormat="1" x14ac:dyDescent="0.25"/>
    <row r="6022" s="27" customFormat="1" x14ac:dyDescent="0.25"/>
    <row r="6023" s="27" customFormat="1" x14ac:dyDescent="0.25"/>
    <row r="6024" s="27" customFormat="1" x14ac:dyDescent="0.25"/>
    <row r="6025" s="27" customFormat="1" x14ac:dyDescent="0.25"/>
    <row r="6026" s="27" customFormat="1" x14ac:dyDescent="0.25"/>
    <row r="6027" s="27" customFormat="1" x14ac:dyDescent="0.25"/>
    <row r="6028" s="27" customFormat="1" x14ac:dyDescent="0.25"/>
    <row r="6029" s="27" customFormat="1" x14ac:dyDescent="0.25"/>
    <row r="6030" s="27" customFormat="1" x14ac:dyDescent="0.25"/>
    <row r="6031" s="27" customFormat="1" x14ac:dyDescent="0.25"/>
    <row r="6032" s="27" customFormat="1" x14ac:dyDescent="0.25"/>
    <row r="6033" s="27" customFormat="1" x14ac:dyDescent="0.25"/>
    <row r="6034" s="27" customFormat="1" x14ac:dyDescent="0.25"/>
    <row r="6035" s="27" customFormat="1" x14ac:dyDescent="0.25"/>
    <row r="6036" s="27" customFormat="1" x14ac:dyDescent="0.25"/>
    <row r="6037" s="27" customFormat="1" x14ac:dyDescent="0.25"/>
    <row r="6038" s="27" customFormat="1" x14ac:dyDescent="0.25"/>
    <row r="6039" s="27" customFormat="1" x14ac:dyDescent="0.25"/>
    <row r="6040" s="27" customFormat="1" x14ac:dyDescent="0.25"/>
    <row r="6041" s="27" customFormat="1" x14ac:dyDescent="0.25"/>
    <row r="6042" s="27" customFormat="1" x14ac:dyDescent="0.25"/>
    <row r="6043" s="27" customFormat="1" x14ac:dyDescent="0.25"/>
    <row r="6044" s="27" customFormat="1" x14ac:dyDescent="0.25"/>
    <row r="6045" s="27" customFormat="1" x14ac:dyDescent="0.25"/>
    <row r="6046" s="27" customFormat="1" x14ac:dyDescent="0.25"/>
    <row r="6047" s="27" customFormat="1" x14ac:dyDescent="0.25"/>
    <row r="6048" s="27" customFormat="1" x14ac:dyDescent="0.25"/>
    <row r="6049" s="27" customFormat="1" x14ac:dyDescent="0.25"/>
    <row r="6050" s="27" customFormat="1" x14ac:dyDescent="0.25"/>
    <row r="6051" s="27" customFormat="1" x14ac:dyDescent="0.25"/>
    <row r="6052" s="27" customFormat="1" x14ac:dyDescent="0.25"/>
    <row r="6053" s="27" customFormat="1" x14ac:dyDescent="0.25"/>
    <row r="6054" s="27" customFormat="1" x14ac:dyDescent="0.25"/>
    <row r="6055" s="27" customFormat="1" x14ac:dyDescent="0.25"/>
    <row r="6056" s="27" customFormat="1" x14ac:dyDescent="0.25"/>
    <row r="6057" s="27" customFormat="1" x14ac:dyDescent="0.25"/>
    <row r="6058" s="27" customFormat="1" x14ac:dyDescent="0.25"/>
    <row r="6059" s="27" customFormat="1" x14ac:dyDescent="0.25"/>
    <row r="6060" s="27" customFormat="1" x14ac:dyDescent="0.25"/>
    <row r="6061" s="27" customFormat="1" x14ac:dyDescent="0.25"/>
    <row r="6062" s="27" customFormat="1" x14ac:dyDescent="0.25"/>
    <row r="6063" s="27" customFormat="1" x14ac:dyDescent="0.25"/>
    <row r="6064" s="27" customFormat="1" x14ac:dyDescent="0.25"/>
    <row r="6065" s="27" customFormat="1" x14ac:dyDescent="0.25"/>
    <row r="6066" s="27" customFormat="1" x14ac:dyDescent="0.25"/>
    <row r="6067" s="27" customFormat="1" x14ac:dyDescent="0.25"/>
    <row r="6068" s="27" customFormat="1" x14ac:dyDescent="0.25"/>
    <row r="6069" s="27" customFormat="1" x14ac:dyDescent="0.25"/>
    <row r="6070" s="27" customFormat="1" x14ac:dyDescent="0.25"/>
    <row r="6071" s="27" customFormat="1" x14ac:dyDescent="0.25"/>
    <row r="6072" s="27" customFormat="1" x14ac:dyDescent="0.25"/>
    <row r="6073" s="27" customFormat="1" x14ac:dyDescent="0.25"/>
    <row r="6074" s="27" customFormat="1" x14ac:dyDescent="0.25"/>
    <row r="6075" s="27" customFormat="1" x14ac:dyDescent="0.25"/>
    <row r="6076" s="27" customFormat="1" x14ac:dyDescent="0.25"/>
    <row r="6077" s="27" customFormat="1" x14ac:dyDescent="0.25"/>
    <row r="6078" s="27" customFormat="1" x14ac:dyDescent="0.25"/>
    <row r="6079" s="27" customFormat="1" x14ac:dyDescent="0.25"/>
    <row r="6080" s="27" customFormat="1" x14ac:dyDescent="0.25"/>
    <row r="6081" s="27" customFormat="1" x14ac:dyDescent="0.25"/>
    <row r="6082" s="27" customFormat="1" x14ac:dyDescent="0.25"/>
    <row r="6083" s="27" customFormat="1" x14ac:dyDescent="0.25"/>
    <row r="6084" s="27" customFormat="1" x14ac:dyDescent="0.25"/>
    <row r="6085" s="27" customFormat="1" x14ac:dyDescent="0.25"/>
    <row r="6086" s="27" customFormat="1" x14ac:dyDescent="0.25"/>
    <row r="6087" s="27" customFormat="1" x14ac:dyDescent="0.25"/>
    <row r="6088" s="27" customFormat="1" x14ac:dyDescent="0.25"/>
    <row r="6089" s="27" customFormat="1" x14ac:dyDescent="0.25"/>
    <row r="6090" s="27" customFormat="1" x14ac:dyDescent="0.25"/>
    <row r="6091" s="27" customFormat="1" x14ac:dyDescent="0.25"/>
    <row r="6092" s="27" customFormat="1" x14ac:dyDescent="0.25"/>
    <row r="6093" s="27" customFormat="1" x14ac:dyDescent="0.25"/>
    <row r="6094" s="27" customFormat="1" x14ac:dyDescent="0.25"/>
    <row r="6095" s="27" customFormat="1" x14ac:dyDescent="0.25"/>
    <row r="6096" s="27" customFormat="1" x14ac:dyDescent="0.25"/>
    <row r="6097" s="27" customFormat="1" x14ac:dyDescent="0.25"/>
    <row r="6098" s="27" customFormat="1" x14ac:dyDescent="0.25"/>
    <row r="6099" s="27" customFormat="1" x14ac:dyDescent="0.25"/>
    <row r="6100" s="27" customFormat="1" x14ac:dyDescent="0.25"/>
    <row r="6101" s="27" customFormat="1" x14ac:dyDescent="0.25"/>
    <row r="6102" s="27" customFormat="1" x14ac:dyDescent="0.25"/>
    <row r="6103" s="27" customFormat="1" x14ac:dyDescent="0.25"/>
    <row r="6104" s="27" customFormat="1" x14ac:dyDescent="0.25"/>
    <row r="6105" s="27" customFormat="1" x14ac:dyDescent="0.25"/>
    <row r="6106" s="27" customFormat="1" x14ac:dyDescent="0.25"/>
    <row r="6107" s="27" customFormat="1" x14ac:dyDescent="0.25"/>
    <row r="6108" s="27" customFormat="1" x14ac:dyDescent="0.25"/>
    <row r="6109" s="27" customFormat="1" x14ac:dyDescent="0.25"/>
    <row r="6110" s="27" customFormat="1" x14ac:dyDescent="0.25"/>
    <row r="6111" s="27" customFormat="1" x14ac:dyDescent="0.25"/>
    <row r="6112" s="27" customFormat="1" x14ac:dyDescent="0.25"/>
    <row r="6113" s="27" customFormat="1" x14ac:dyDescent="0.25"/>
    <row r="6114" s="27" customFormat="1" x14ac:dyDescent="0.25"/>
    <row r="6115" s="27" customFormat="1" x14ac:dyDescent="0.25"/>
    <row r="6116" s="27" customFormat="1" x14ac:dyDescent="0.25"/>
    <row r="6117" s="27" customFormat="1" x14ac:dyDescent="0.25"/>
    <row r="6118" s="27" customFormat="1" x14ac:dyDescent="0.25"/>
    <row r="6119" s="27" customFormat="1" x14ac:dyDescent="0.25"/>
    <row r="6120" s="27" customFormat="1" x14ac:dyDescent="0.25"/>
    <row r="6121" s="27" customFormat="1" x14ac:dyDescent="0.25"/>
    <row r="6122" s="27" customFormat="1" x14ac:dyDescent="0.25"/>
    <row r="6123" s="27" customFormat="1" x14ac:dyDescent="0.25"/>
    <row r="6124" s="27" customFormat="1" x14ac:dyDescent="0.25"/>
    <row r="6125" s="27" customFormat="1" x14ac:dyDescent="0.25"/>
    <row r="6126" s="27" customFormat="1" x14ac:dyDescent="0.25"/>
    <row r="6127" s="27" customFormat="1" x14ac:dyDescent="0.25"/>
    <row r="6128" s="27" customFormat="1" x14ac:dyDescent="0.25"/>
    <row r="6129" s="27" customFormat="1" x14ac:dyDescent="0.25"/>
    <row r="6130" s="27" customFormat="1" x14ac:dyDescent="0.25"/>
    <row r="6131" s="27" customFormat="1" x14ac:dyDescent="0.25"/>
    <row r="6132" s="27" customFormat="1" x14ac:dyDescent="0.25"/>
    <row r="6133" s="27" customFormat="1" x14ac:dyDescent="0.25"/>
    <row r="6134" s="27" customFormat="1" x14ac:dyDescent="0.25"/>
    <row r="6135" s="27" customFormat="1" x14ac:dyDescent="0.25"/>
    <row r="6136" s="27" customFormat="1" x14ac:dyDescent="0.25"/>
    <row r="6137" s="27" customFormat="1" x14ac:dyDescent="0.25"/>
    <row r="6138" s="27" customFormat="1" x14ac:dyDescent="0.25"/>
    <row r="6139" s="27" customFormat="1" x14ac:dyDescent="0.25"/>
    <row r="6140" s="27" customFormat="1" x14ac:dyDescent="0.25"/>
    <row r="6141" s="27" customFormat="1" x14ac:dyDescent="0.25"/>
    <row r="6142" s="27" customFormat="1" x14ac:dyDescent="0.25"/>
    <row r="6143" s="27" customFormat="1" x14ac:dyDescent="0.25"/>
    <row r="6144" s="27" customFormat="1" x14ac:dyDescent="0.25"/>
    <row r="6145" s="27" customFormat="1" x14ac:dyDescent="0.25"/>
    <row r="6146" s="27" customFormat="1" x14ac:dyDescent="0.25"/>
    <row r="6147" s="27" customFormat="1" x14ac:dyDescent="0.25"/>
    <row r="6148" s="27" customFormat="1" x14ac:dyDescent="0.25"/>
    <row r="6149" s="27" customFormat="1" x14ac:dyDescent="0.25"/>
    <row r="6150" s="27" customFormat="1" x14ac:dyDescent="0.25"/>
    <row r="6151" s="27" customFormat="1" x14ac:dyDescent="0.25"/>
    <row r="6152" s="27" customFormat="1" x14ac:dyDescent="0.25"/>
    <row r="6153" s="27" customFormat="1" x14ac:dyDescent="0.25"/>
    <row r="6154" s="27" customFormat="1" x14ac:dyDescent="0.25"/>
    <row r="6155" s="27" customFormat="1" x14ac:dyDescent="0.25"/>
    <row r="6156" s="27" customFormat="1" x14ac:dyDescent="0.25"/>
    <row r="6157" s="27" customFormat="1" x14ac:dyDescent="0.25"/>
    <row r="6158" s="27" customFormat="1" x14ac:dyDescent="0.25"/>
    <row r="6159" s="27" customFormat="1" x14ac:dyDescent="0.25"/>
    <row r="6160" s="27" customFormat="1" x14ac:dyDescent="0.25"/>
    <row r="6161" s="27" customFormat="1" x14ac:dyDescent="0.25"/>
    <row r="6162" s="27" customFormat="1" x14ac:dyDescent="0.25"/>
    <row r="6163" s="27" customFormat="1" x14ac:dyDescent="0.25"/>
    <row r="6164" s="27" customFormat="1" x14ac:dyDescent="0.25"/>
    <row r="6165" s="27" customFormat="1" x14ac:dyDescent="0.25"/>
    <row r="6166" s="27" customFormat="1" x14ac:dyDescent="0.25"/>
    <row r="6167" s="27" customFormat="1" x14ac:dyDescent="0.25"/>
    <row r="6168" s="27" customFormat="1" x14ac:dyDescent="0.25"/>
    <row r="6169" s="27" customFormat="1" x14ac:dyDescent="0.25"/>
    <row r="6170" s="27" customFormat="1" x14ac:dyDescent="0.25"/>
    <row r="6171" s="27" customFormat="1" x14ac:dyDescent="0.25"/>
    <row r="6172" s="27" customFormat="1" x14ac:dyDescent="0.25"/>
    <row r="6173" s="27" customFormat="1" x14ac:dyDescent="0.25"/>
    <row r="6174" s="27" customFormat="1" x14ac:dyDescent="0.25"/>
    <row r="6175" s="27" customFormat="1" x14ac:dyDescent="0.25"/>
    <row r="6176" s="27" customFormat="1" x14ac:dyDescent="0.25"/>
    <row r="6177" s="27" customFormat="1" x14ac:dyDescent="0.25"/>
    <row r="6178" s="27" customFormat="1" x14ac:dyDescent="0.25"/>
    <row r="6179" s="27" customFormat="1" x14ac:dyDescent="0.25"/>
    <row r="6180" s="27" customFormat="1" x14ac:dyDescent="0.25"/>
    <row r="6181" s="27" customFormat="1" x14ac:dyDescent="0.25"/>
    <row r="6182" s="27" customFormat="1" x14ac:dyDescent="0.25"/>
    <row r="6183" s="27" customFormat="1" x14ac:dyDescent="0.25"/>
    <row r="6184" s="27" customFormat="1" x14ac:dyDescent="0.25"/>
    <row r="6185" s="27" customFormat="1" x14ac:dyDescent="0.25"/>
    <row r="6186" s="27" customFormat="1" x14ac:dyDescent="0.25"/>
    <row r="6187" s="27" customFormat="1" x14ac:dyDescent="0.25"/>
    <row r="6188" s="27" customFormat="1" x14ac:dyDescent="0.25"/>
    <row r="6189" s="27" customFormat="1" x14ac:dyDescent="0.25"/>
    <row r="6190" s="27" customFormat="1" x14ac:dyDescent="0.25"/>
    <row r="6191" s="27" customFormat="1" x14ac:dyDescent="0.25"/>
    <row r="6192" s="27" customFormat="1" x14ac:dyDescent="0.25"/>
    <row r="6193" s="27" customFormat="1" x14ac:dyDescent="0.25"/>
    <row r="6194" s="27" customFormat="1" x14ac:dyDescent="0.25"/>
    <row r="6195" s="27" customFormat="1" x14ac:dyDescent="0.25"/>
    <row r="6196" s="27" customFormat="1" x14ac:dyDescent="0.25"/>
    <row r="6197" s="27" customFormat="1" x14ac:dyDescent="0.25"/>
    <row r="6198" s="27" customFormat="1" x14ac:dyDescent="0.25"/>
    <row r="6199" s="27" customFormat="1" x14ac:dyDescent="0.25"/>
    <row r="6200" s="27" customFormat="1" x14ac:dyDescent="0.25"/>
    <row r="6201" s="27" customFormat="1" x14ac:dyDescent="0.25"/>
    <row r="6202" s="27" customFormat="1" x14ac:dyDescent="0.25"/>
    <row r="6203" s="27" customFormat="1" x14ac:dyDescent="0.25"/>
    <row r="6204" s="27" customFormat="1" x14ac:dyDescent="0.25"/>
    <row r="6205" s="27" customFormat="1" x14ac:dyDescent="0.25"/>
    <row r="6206" s="27" customFormat="1" x14ac:dyDescent="0.25"/>
    <row r="6207" s="27" customFormat="1" x14ac:dyDescent="0.25"/>
    <row r="6208" s="27" customFormat="1" x14ac:dyDescent="0.25"/>
    <row r="6209" s="27" customFormat="1" x14ac:dyDescent="0.25"/>
    <row r="6210" s="27" customFormat="1" x14ac:dyDescent="0.25"/>
    <row r="6211" s="27" customFormat="1" x14ac:dyDescent="0.25"/>
    <row r="6212" s="27" customFormat="1" x14ac:dyDescent="0.25"/>
    <row r="6213" s="27" customFormat="1" x14ac:dyDescent="0.25"/>
    <row r="6214" s="27" customFormat="1" x14ac:dyDescent="0.25"/>
    <row r="6215" s="27" customFormat="1" x14ac:dyDescent="0.25"/>
    <row r="6216" s="27" customFormat="1" x14ac:dyDescent="0.25"/>
    <row r="6217" s="27" customFormat="1" x14ac:dyDescent="0.25"/>
    <row r="6218" s="27" customFormat="1" x14ac:dyDescent="0.25"/>
    <row r="6219" s="27" customFormat="1" x14ac:dyDescent="0.25"/>
    <row r="6220" s="27" customFormat="1" x14ac:dyDescent="0.25"/>
    <row r="6221" s="27" customFormat="1" x14ac:dyDescent="0.25"/>
    <row r="6222" s="27" customFormat="1" x14ac:dyDescent="0.25"/>
    <row r="6223" s="27" customFormat="1" x14ac:dyDescent="0.25"/>
    <row r="6224" s="27" customFormat="1" x14ac:dyDescent="0.25"/>
    <row r="6225" s="27" customFormat="1" x14ac:dyDescent="0.25"/>
    <row r="6226" s="27" customFormat="1" x14ac:dyDescent="0.25"/>
    <row r="6227" s="27" customFormat="1" x14ac:dyDescent="0.25"/>
    <row r="6228" s="27" customFormat="1" x14ac:dyDescent="0.25"/>
    <row r="6229" s="27" customFormat="1" x14ac:dyDescent="0.25"/>
    <row r="6230" s="27" customFormat="1" x14ac:dyDescent="0.25"/>
    <row r="6231" s="27" customFormat="1" x14ac:dyDescent="0.25"/>
    <row r="6232" s="27" customFormat="1" x14ac:dyDescent="0.25"/>
    <row r="6233" s="27" customFormat="1" x14ac:dyDescent="0.25"/>
    <row r="6234" s="27" customFormat="1" x14ac:dyDescent="0.25"/>
    <row r="6235" s="27" customFormat="1" x14ac:dyDescent="0.25"/>
    <row r="6236" s="27" customFormat="1" x14ac:dyDescent="0.25"/>
    <row r="6237" s="27" customFormat="1" x14ac:dyDescent="0.25"/>
    <row r="6238" s="27" customFormat="1" x14ac:dyDescent="0.25"/>
    <row r="6239" s="27" customFormat="1" x14ac:dyDescent="0.25"/>
    <row r="6240" s="27" customFormat="1" x14ac:dyDescent="0.25"/>
    <row r="6241" s="27" customFormat="1" x14ac:dyDescent="0.25"/>
    <row r="6242" s="27" customFormat="1" x14ac:dyDescent="0.25"/>
    <row r="6243" s="27" customFormat="1" x14ac:dyDescent="0.25"/>
    <row r="6244" s="27" customFormat="1" x14ac:dyDescent="0.25"/>
    <row r="6245" s="27" customFormat="1" x14ac:dyDescent="0.25"/>
    <row r="6246" s="27" customFormat="1" x14ac:dyDescent="0.25"/>
    <row r="6247" s="27" customFormat="1" x14ac:dyDescent="0.25"/>
    <row r="6248" s="27" customFormat="1" x14ac:dyDescent="0.25"/>
    <row r="6249" s="27" customFormat="1" x14ac:dyDescent="0.25"/>
    <row r="6250" s="27" customFormat="1" x14ac:dyDescent="0.25"/>
    <row r="6251" s="27" customFormat="1" x14ac:dyDescent="0.25"/>
    <row r="6252" s="27" customFormat="1" x14ac:dyDescent="0.25"/>
    <row r="6253" s="27" customFormat="1" x14ac:dyDescent="0.25"/>
    <row r="6254" s="27" customFormat="1" x14ac:dyDescent="0.25"/>
    <row r="6255" s="27" customFormat="1" x14ac:dyDescent="0.25"/>
    <row r="6256" s="27" customFormat="1" x14ac:dyDescent="0.25"/>
    <row r="6257" s="27" customFormat="1" x14ac:dyDescent="0.25"/>
    <row r="6258" s="27" customFormat="1" x14ac:dyDescent="0.25"/>
    <row r="6259" s="27" customFormat="1" x14ac:dyDescent="0.25"/>
    <row r="6260" s="27" customFormat="1" x14ac:dyDescent="0.25"/>
    <row r="6261" s="27" customFormat="1" x14ac:dyDescent="0.25"/>
    <row r="6262" s="27" customFormat="1" x14ac:dyDescent="0.25"/>
    <row r="6263" s="27" customFormat="1" x14ac:dyDescent="0.25"/>
    <row r="6264" s="27" customFormat="1" x14ac:dyDescent="0.25"/>
    <row r="6265" s="27" customFormat="1" x14ac:dyDescent="0.25"/>
    <row r="6266" s="27" customFormat="1" x14ac:dyDescent="0.25"/>
    <row r="6267" s="27" customFormat="1" x14ac:dyDescent="0.25"/>
    <row r="6268" s="27" customFormat="1" x14ac:dyDescent="0.25"/>
    <row r="6269" s="27" customFormat="1" x14ac:dyDescent="0.25"/>
    <row r="6270" s="27" customFormat="1" x14ac:dyDescent="0.25"/>
    <row r="6271" s="27" customFormat="1" x14ac:dyDescent="0.25"/>
    <row r="6272" s="27" customFormat="1" x14ac:dyDescent="0.25"/>
    <row r="6273" s="27" customFormat="1" x14ac:dyDescent="0.25"/>
    <row r="6274" s="27" customFormat="1" x14ac:dyDescent="0.25"/>
    <row r="6275" s="27" customFormat="1" x14ac:dyDescent="0.25"/>
    <row r="6276" s="27" customFormat="1" x14ac:dyDescent="0.25"/>
    <row r="6277" s="27" customFormat="1" x14ac:dyDescent="0.25"/>
    <row r="6278" s="27" customFormat="1" x14ac:dyDescent="0.25"/>
    <row r="6279" s="27" customFormat="1" x14ac:dyDescent="0.25"/>
    <row r="6280" s="27" customFormat="1" x14ac:dyDescent="0.25"/>
    <row r="6281" s="27" customFormat="1" x14ac:dyDescent="0.25"/>
    <row r="6282" s="27" customFormat="1" x14ac:dyDescent="0.25"/>
    <row r="6283" s="27" customFormat="1" x14ac:dyDescent="0.25"/>
    <row r="6284" s="27" customFormat="1" x14ac:dyDescent="0.25"/>
    <row r="6285" s="27" customFormat="1" x14ac:dyDescent="0.25"/>
    <row r="6286" s="27" customFormat="1" x14ac:dyDescent="0.25"/>
    <row r="6287" s="27" customFormat="1" x14ac:dyDescent="0.25"/>
    <row r="6288" s="27" customFormat="1" x14ac:dyDescent="0.25"/>
    <row r="6289" s="27" customFormat="1" x14ac:dyDescent="0.25"/>
    <row r="6290" s="27" customFormat="1" x14ac:dyDescent="0.25"/>
    <row r="6291" s="27" customFormat="1" x14ac:dyDescent="0.25"/>
    <row r="6292" s="27" customFormat="1" x14ac:dyDescent="0.25"/>
    <row r="6293" s="27" customFormat="1" x14ac:dyDescent="0.25"/>
    <row r="6294" s="27" customFormat="1" x14ac:dyDescent="0.25"/>
    <row r="6295" s="27" customFormat="1" x14ac:dyDescent="0.25"/>
    <row r="6296" s="27" customFormat="1" x14ac:dyDescent="0.25"/>
    <row r="6297" s="27" customFormat="1" x14ac:dyDescent="0.25"/>
    <row r="6298" s="27" customFormat="1" x14ac:dyDescent="0.25"/>
    <row r="6299" s="27" customFormat="1" x14ac:dyDescent="0.25"/>
    <row r="6300" s="27" customFormat="1" x14ac:dyDescent="0.25"/>
    <row r="6301" s="27" customFormat="1" x14ac:dyDescent="0.25"/>
    <row r="6302" s="27" customFormat="1" x14ac:dyDescent="0.25"/>
    <row r="6303" s="27" customFormat="1" x14ac:dyDescent="0.25"/>
    <row r="6304" s="27" customFormat="1" x14ac:dyDescent="0.25"/>
    <row r="6305" s="27" customFormat="1" x14ac:dyDescent="0.25"/>
    <row r="6306" s="27" customFormat="1" x14ac:dyDescent="0.25"/>
    <row r="6307" s="27" customFormat="1" x14ac:dyDescent="0.25"/>
    <row r="6308" s="27" customFormat="1" x14ac:dyDescent="0.25"/>
    <row r="6309" s="27" customFormat="1" x14ac:dyDescent="0.25"/>
    <row r="6310" s="27" customFormat="1" x14ac:dyDescent="0.25"/>
    <row r="6311" s="27" customFormat="1" x14ac:dyDescent="0.25"/>
    <row r="6312" s="27" customFormat="1" x14ac:dyDescent="0.25"/>
    <row r="6313" s="27" customFormat="1" x14ac:dyDescent="0.25"/>
    <row r="6314" s="27" customFormat="1" x14ac:dyDescent="0.25"/>
    <row r="6315" s="27" customFormat="1" x14ac:dyDescent="0.25"/>
    <row r="6316" s="27" customFormat="1" x14ac:dyDescent="0.25"/>
    <row r="6317" s="27" customFormat="1" x14ac:dyDescent="0.25"/>
    <row r="6318" s="27" customFormat="1" x14ac:dyDescent="0.25"/>
    <row r="6319" s="27" customFormat="1" x14ac:dyDescent="0.25"/>
    <row r="6320" s="27" customFormat="1" x14ac:dyDescent="0.25"/>
    <row r="6321" s="27" customFormat="1" x14ac:dyDescent="0.25"/>
    <row r="6322" s="27" customFormat="1" x14ac:dyDescent="0.25"/>
    <row r="6323" s="27" customFormat="1" x14ac:dyDescent="0.25"/>
    <row r="6324" s="27" customFormat="1" x14ac:dyDescent="0.25"/>
    <row r="6325" s="27" customFormat="1" x14ac:dyDescent="0.25"/>
    <row r="6326" s="27" customFormat="1" x14ac:dyDescent="0.25"/>
    <row r="6327" s="27" customFormat="1" x14ac:dyDescent="0.25"/>
    <row r="6328" s="27" customFormat="1" x14ac:dyDescent="0.25"/>
    <row r="6329" s="27" customFormat="1" x14ac:dyDescent="0.25"/>
    <row r="6330" s="27" customFormat="1" x14ac:dyDescent="0.25"/>
    <row r="6331" s="27" customFormat="1" x14ac:dyDescent="0.25"/>
    <row r="6332" s="27" customFormat="1" x14ac:dyDescent="0.25"/>
    <row r="6333" s="27" customFormat="1" x14ac:dyDescent="0.25"/>
    <row r="6334" s="27" customFormat="1" x14ac:dyDescent="0.25"/>
    <row r="6335" s="27" customFormat="1" x14ac:dyDescent="0.25"/>
    <row r="6336" s="27" customFormat="1" x14ac:dyDescent="0.25"/>
    <row r="6337" s="27" customFormat="1" x14ac:dyDescent="0.25"/>
    <row r="6338" s="27" customFormat="1" x14ac:dyDescent="0.25"/>
    <row r="6339" s="27" customFormat="1" x14ac:dyDescent="0.25"/>
    <row r="6340" s="27" customFormat="1" x14ac:dyDescent="0.25"/>
    <row r="6341" s="27" customFormat="1" x14ac:dyDescent="0.25"/>
    <row r="6342" s="27" customFormat="1" x14ac:dyDescent="0.25"/>
    <row r="6343" s="27" customFormat="1" x14ac:dyDescent="0.25"/>
    <row r="6344" s="27" customFormat="1" x14ac:dyDescent="0.25"/>
    <row r="6345" s="27" customFormat="1" x14ac:dyDescent="0.25"/>
    <row r="6346" s="27" customFormat="1" x14ac:dyDescent="0.25"/>
    <row r="6347" s="27" customFormat="1" x14ac:dyDescent="0.25"/>
    <row r="6348" s="27" customFormat="1" x14ac:dyDescent="0.25"/>
    <row r="6349" s="27" customFormat="1" x14ac:dyDescent="0.25"/>
    <row r="6350" s="27" customFormat="1" x14ac:dyDescent="0.25"/>
    <row r="6351" s="27" customFormat="1" x14ac:dyDescent="0.25"/>
    <row r="6352" s="27" customFormat="1" x14ac:dyDescent="0.25"/>
    <row r="6353" s="27" customFormat="1" x14ac:dyDescent="0.25"/>
    <row r="6354" s="27" customFormat="1" x14ac:dyDescent="0.25"/>
    <row r="6355" s="27" customFormat="1" x14ac:dyDescent="0.25"/>
    <row r="6356" s="27" customFormat="1" x14ac:dyDescent="0.25"/>
    <row r="6357" s="27" customFormat="1" x14ac:dyDescent="0.25"/>
    <row r="6358" s="27" customFormat="1" x14ac:dyDescent="0.25"/>
    <row r="6359" s="27" customFormat="1" x14ac:dyDescent="0.25"/>
    <row r="6360" s="27" customFormat="1" x14ac:dyDescent="0.25"/>
    <row r="6361" s="27" customFormat="1" x14ac:dyDescent="0.25"/>
    <row r="6362" s="27" customFormat="1" x14ac:dyDescent="0.25"/>
    <row r="6363" s="27" customFormat="1" x14ac:dyDescent="0.25"/>
    <row r="6364" s="27" customFormat="1" x14ac:dyDescent="0.25"/>
    <row r="6365" s="27" customFormat="1" x14ac:dyDescent="0.25"/>
    <row r="6366" s="27" customFormat="1" x14ac:dyDescent="0.25"/>
    <row r="6367" s="27" customFormat="1" x14ac:dyDescent="0.25"/>
    <row r="6368" s="27" customFormat="1" x14ac:dyDescent="0.25"/>
    <row r="6369" s="27" customFormat="1" x14ac:dyDescent="0.25"/>
    <row r="6370" s="27" customFormat="1" x14ac:dyDescent="0.25"/>
    <row r="6371" s="27" customFormat="1" x14ac:dyDescent="0.25"/>
    <row r="6372" s="27" customFormat="1" x14ac:dyDescent="0.25"/>
    <row r="6373" s="27" customFormat="1" x14ac:dyDescent="0.25"/>
    <row r="6374" s="27" customFormat="1" x14ac:dyDescent="0.25"/>
    <row r="6375" s="27" customFormat="1" x14ac:dyDescent="0.25"/>
    <row r="6376" s="27" customFormat="1" x14ac:dyDescent="0.25"/>
    <row r="6377" s="27" customFormat="1" x14ac:dyDescent="0.25"/>
    <row r="6378" s="27" customFormat="1" x14ac:dyDescent="0.25"/>
    <row r="6379" s="27" customFormat="1" x14ac:dyDescent="0.25"/>
    <row r="6380" s="27" customFormat="1" x14ac:dyDescent="0.25"/>
    <row r="6381" s="27" customFormat="1" x14ac:dyDescent="0.25"/>
    <row r="6382" s="27" customFormat="1" x14ac:dyDescent="0.25"/>
    <row r="6383" s="27" customFormat="1" x14ac:dyDescent="0.25"/>
    <row r="6384" s="27" customFormat="1" x14ac:dyDescent="0.25"/>
    <row r="6385" s="27" customFormat="1" x14ac:dyDescent="0.25"/>
    <row r="6386" s="27" customFormat="1" x14ac:dyDescent="0.25"/>
    <row r="6387" s="27" customFormat="1" x14ac:dyDescent="0.25"/>
    <row r="6388" s="27" customFormat="1" x14ac:dyDescent="0.25"/>
    <row r="6389" s="27" customFormat="1" x14ac:dyDescent="0.25"/>
    <row r="6390" s="27" customFormat="1" x14ac:dyDescent="0.25"/>
    <row r="6391" s="27" customFormat="1" x14ac:dyDescent="0.25"/>
    <row r="6392" s="27" customFormat="1" x14ac:dyDescent="0.25"/>
    <row r="6393" s="27" customFormat="1" x14ac:dyDescent="0.25"/>
    <row r="6394" s="27" customFormat="1" x14ac:dyDescent="0.25"/>
    <row r="6395" s="27" customFormat="1" x14ac:dyDescent="0.25"/>
    <row r="6396" s="27" customFormat="1" x14ac:dyDescent="0.25"/>
    <row r="6397" s="27" customFormat="1" x14ac:dyDescent="0.25"/>
    <row r="6398" s="27" customFormat="1" x14ac:dyDescent="0.25"/>
    <row r="6399" s="27" customFormat="1" x14ac:dyDescent="0.25"/>
    <row r="6400" s="27" customFormat="1" x14ac:dyDescent="0.25"/>
    <row r="6401" s="27" customFormat="1" x14ac:dyDescent="0.25"/>
    <row r="6402" s="27" customFormat="1" x14ac:dyDescent="0.25"/>
    <row r="6403" s="27" customFormat="1" x14ac:dyDescent="0.25"/>
    <row r="6404" s="27" customFormat="1" x14ac:dyDescent="0.25"/>
    <row r="6405" s="27" customFormat="1" x14ac:dyDescent="0.25"/>
    <row r="6406" s="27" customFormat="1" x14ac:dyDescent="0.25"/>
    <row r="6407" s="27" customFormat="1" x14ac:dyDescent="0.25"/>
    <row r="6408" s="27" customFormat="1" x14ac:dyDescent="0.25"/>
    <row r="6409" s="27" customFormat="1" x14ac:dyDescent="0.25"/>
    <row r="6410" s="27" customFormat="1" x14ac:dyDescent="0.25"/>
    <row r="6411" s="27" customFormat="1" x14ac:dyDescent="0.25"/>
    <row r="6412" s="27" customFormat="1" x14ac:dyDescent="0.25"/>
    <row r="6413" s="27" customFormat="1" x14ac:dyDescent="0.25"/>
    <row r="6414" s="27" customFormat="1" x14ac:dyDescent="0.25"/>
    <row r="6415" s="27" customFormat="1" x14ac:dyDescent="0.25"/>
    <row r="6416" s="27" customFormat="1" x14ac:dyDescent="0.25"/>
    <row r="6417" s="27" customFormat="1" x14ac:dyDescent="0.25"/>
    <row r="6418" s="27" customFormat="1" x14ac:dyDescent="0.25"/>
    <row r="6419" s="27" customFormat="1" x14ac:dyDescent="0.25"/>
    <row r="6420" s="27" customFormat="1" x14ac:dyDescent="0.25"/>
    <row r="6421" s="27" customFormat="1" x14ac:dyDescent="0.25"/>
    <row r="6422" s="27" customFormat="1" x14ac:dyDescent="0.25"/>
    <row r="6423" s="27" customFormat="1" x14ac:dyDescent="0.25"/>
    <row r="6424" s="27" customFormat="1" x14ac:dyDescent="0.25"/>
    <row r="6425" s="27" customFormat="1" x14ac:dyDescent="0.25"/>
    <row r="6426" s="27" customFormat="1" x14ac:dyDescent="0.25"/>
    <row r="6427" s="27" customFormat="1" x14ac:dyDescent="0.25"/>
    <row r="6428" s="27" customFormat="1" x14ac:dyDescent="0.25"/>
    <row r="6429" s="27" customFormat="1" x14ac:dyDescent="0.25"/>
    <row r="6430" s="27" customFormat="1" x14ac:dyDescent="0.25"/>
    <row r="6431" s="27" customFormat="1" x14ac:dyDescent="0.25"/>
    <row r="6432" s="27" customFormat="1" x14ac:dyDescent="0.25"/>
    <row r="6433" s="27" customFormat="1" x14ac:dyDescent="0.25"/>
    <row r="6434" s="27" customFormat="1" x14ac:dyDescent="0.25"/>
    <row r="6435" s="27" customFormat="1" x14ac:dyDescent="0.25"/>
    <row r="6436" s="27" customFormat="1" x14ac:dyDescent="0.25"/>
    <row r="6437" s="27" customFormat="1" x14ac:dyDescent="0.25"/>
    <row r="6438" s="27" customFormat="1" x14ac:dyDescent="0.25"/>
    <row r="6439" s="27" customFormat="1" x14ac:dyDescent="0.25"/>
    <row r="6440" s="27" customFormat="1" x14ac:dyDescent="0.25"/>
    <row r="6441" s="27" customFormat="1" x14ac:dyDescent="0.25"/>
    <row r="6442" s="27" customFormat="1" x14ac:dyDescent="0.25"/>
    <row r="6443" s="27" customFormat="1" x14ac:dyDescent="0.25"/>
    <row r="6444" s="27" customFormat="1" x14ac:dyDescent="0.25"/>
    <row r="6445" s="27" customFormat="1" x14ac:dyDescent="0.25"/>
    <row r="6446" s="27" customFormat="1" x14ac:dyDescent="0.25"/>
    <row r="6447" s="27" customFormat="1" x14ac:dyDescent="0.25"/>
    <row r="6448" s="27" customFormat="1" x14ac:dyDescent="0.25"/>
    <row r="6449" s="27" customFormat="1" x14ac:dyDescent="0.25"/>
    <row r="6450" s="27" customFormat="1" x14ac:dyDescent="0.25"/>
    <row r="6451" s="27" customFormat="1" x14ac:dyDescent="0.25"/>
    <row r="6452" s="27" customFormat="1" x14ac:dyDescent="0.25"/>
    <row r="6453" s="27" customFormat="1" x14ac:dyDescent="0.25"/>
    <row r="6454" s="27" customFormat="1" x14ac:dyDescent="0.25"/>
    <row r="6455" s="27" customFormat="1" x14ac:dyDescent="0.25"/>
    <row r="6456" s="27" customFormat="1" x14ac:dyDescent="0.25"/>
    <row r="6457" s="27" customFormat="1" x14ac:dyDescent="0.25"/>
    <row r="6458" s="27" customFormat="1" x14ac:dyDescent="0.25"/>
    <row r="6459" s="27" customFormat="1" x14ac:dyDescent="0.25"/>
    <row r="6460" s="27" customFormat="1" x14ac:dyDescent="0.25"/>
    <row r="6461" s="27" customFormat="1" x14ac:dyDescent="0.25"/>
    <row r="6462" s="27" customFormat="1" x14ac:dyDescent="0.25"/>
    <row r="6463" s="27" customFormat="1" x14ac:dyDescent="0.25"/>
    <row r="6464" s="27" customFormat="1" x14ac:dyDescent="0.25"/>
    <row r="6465" s="27" customFormat="1" x14ac:dyDescent="0.25"/>
    <row r="6466" s="27" customFormat="1" x14ac:dyDescent="0.25"/>
    <row r="6467" s="27" customFormat="1" x14ac:dyDescent="0.25"/>
    <row r="6468" s="27" customFormat="1" x14ac:dyDescent="0.25"/>
    <row r="6469" s="27" customFormat="1" x14ac:dyDescent="0.25"/>
    <row r="6470" s="27" customFormat="1" x14ac:dyDescent="0.25"/>
    <row r="6471" s="27" customFormat="1" x14ac:dyDescent="0.25"/>
    <row r="6472" s="27" customFormat="1" x14ac:dyDescent="0.25"/>
    <row r="6473" s="27" customFormat="1" x14ac:dyDescent="0.25"/>
    <row r="6474" s="27" customFormat="1" x14ac:dyDescent="0.25"/>
    <row r="6475" s="27" customFormat="1" x14ac:dyDescent="0.25"/>
    <row r="6476" s="27" customFormat="1" x14ac:dyDescent="0.25"/>
    <row r="6477" s="27" customFormat="1" x14ac:dyDescent="0.25"/>
    <row r="6478" s="27" customFormat="1" x14ac:dyDescent="0.25"/>
    <row r="6479" s="27" customFormat="1" x14ac:dyDescent="0.25"/>
    <row r="6480" s="27" customFormat="1" x14ac:dyDescent="0.25"/>
    <row r="6481" s="27" customFormat="1" x14ac:dyDescent="0.25"/>
    <row r="6482" s="27" customFormat="1" x14ac:dyDescent="0.25"/>
    <row r="6483" s="27" customFormat="1" x14ac:dyDescent="0.25"/>
    <row r="6484" s="27" customFormat="1" x14ac:dyDescent="0.25"/>
    <row r="6485" s="27" customFormat="1" x14ac:dyDescent="0.25"/>
    <row r="6486" s="27" customFormat="1" x14ac:dyDescent="0.25"/>
    <row r="6487" s="27" customFormat="1" x14ac:dyDescent="0.25"/>
    <row r="6488" s="27" customFormat="1" x14ac:dyDescent="0.25"/>
    <row r="6489" s="27" customFormat="1" x14ac:dyDescent="0.25"/>
    <row r="6490" s="27" customFormat="1" x14ac:dyDescent="0.25"/>
    <row r="6491" s="27" customFormat="1" x14ac:dyDescent="0.25"/>
    <row r="6492" s="27" customFormat="1" x14ac:dyDescent="0.25"/>
    <row r="6493" s="27" customFormat="1" x14ac:dyDescent="0.25"/>
    <row r="6494" s="27" customFormat="1" x14ac:dyDescent="0.25"/>
    <row r="6495" s="27" customFormat="1" x14ac:dyDescent="0.25"/>
    <row r="6496" s="27" customFormat="1" x14ac:dyDescent="0.25"/>
    <row r="6497" s="27" customFormat="1" x14ac:dyDescent="0.25"/>
    <row r="6498" s="27" customFormat="1" x14ac:dyDescent="0.25"/>
    <row r="6499" s="27" customFormat="1" x14ac:dyDescent="0.25"/>
    <row r="6500" s="27" customFormat="1" x14ac:dyDescent="0.25"/>
    <row r="6501" s="27" customFormat="1" x14ac:dyDescent="0.25"/>
    <row r="6502" s="27" customFormat="1" x14ac:dyDescent="0.25"/>
    <row r="6503" s="27" customFormat="1" x14ac:dyDescent="0.25"/>
    <row r="6504" s="27" customFormat="1" x14ac:dyDescent="0.25"/>
    <row r="6505" s="27" customFormat="1" x14ac:dyDescent="0.25"/>
    <row r="6506" s="27" customFormat="1" x14ac:dyDescent="0.25"/>
    <row r="6507" s="27" customFormat="1" x14ac:dyDescent="0.25"/>
    <row r="6508" s="27" customFormat="1" x14ac:dyDescent="0.25"/>
    <row r="6509" s="27" customFormat="1" x14ac:dyDescent="0.25"/>
    <row r="6510" s="27" customFormat="1" x14ac:dyDescent="0.25"/>
    <row r="6511" s="27" customFormat="1" x14ac:dyDescent="0.25"/>
    <row r="6512" s="27" customFormat="1" x14ac:dyDescent="0.25"/>
    <row r="6513" s="27" customFormat="1" x14ac:dyDescent="0.25"/>
    <row r="6514" s="27" customFormat="1" x14ac:dyDescent="0.25"/>
    <row r="6515" s="27" customFormat="1" x14ac:dyDescent="0.25"/>
    <row r="6516" s="27" customFormat="1" x14ac:dyDescent="0.25"/>
    <row r="6517" s="27" customFormat="1" x14ac:dyDescent="0.25"/>
    <row r="6518" s="27" customFormat="1" x14ac:dyDescent="0.25"/>
    <row r="6519" s="27" customFormat="1" x14ac:dyDescent="0.25"/>
    <row r="6520" s="27" customFormat="1" x14ac:dyDescent="0.25"/>
    <row r="6521" s="27" customFormat="1" x14ac:dyDescent="0.25"/>
    <row r="6522" s="27" customFormat="1" x14ac:dyDescent="0.25"/>
    <row r="6523" s="27" customFormat="1" x14ac:dyDescent="0.25"/>
    <row r="6524" s="27" customFormat="1" x14ac:dyDescent="0.25"/>
    <row r="6525" s="27" customFormat="1" x14ac:dyDescent="0.25"/>
    <row r="6526" s="27" customFormat="1" x14ac:dyDescent="0.25"/>
    <row r="6527" s="27" customFormat="1" x14ac:dyDescent="0.25"/>
    <row r="6528" s="27" customFormat="1" x14ac:dyDescent="0.25"/>
    <row r="6529" s="27" customFormat="1" x14ac:dyDescent="0.25"/>
    <row r="6530" s="27" customFormat="1" x14ac:dyDescent="0.25"/>
    <row r="6531" s="27" customFormat="1" x14ac:dyDescent="0.25"/>
    <row r="6532" s="27" customFormat="1" x14ac:dyDescent="0.25"/>
    <row r="6533" s="27" customFormat="1" x14ac:dyDescent="0.25"/>
    <row r="6534" s="27" customFormat="1" x14ac:dyDescent="0.25"/>
    <row r="6535" s="27" customFormat="1" x14ac:dyDescent="0.25"/>
    <row r="6536" s="27" customFormat="1" x14ac:dyDescent="0.25"/>
    <row r="6537" s="27" customFormat="1" x14ac:dyDescent="0.25"/>
    <row r="6538" s="27" customFormat="1" x14ac:dyDescent="0.25"/>
    <row r="6539" s="27" customFormat="1" x14ac:dyDescent="0.25"/>
    <row r="6540" s="27" customFormat="1" x14ac:dyDescent="0.25"/>
    <row r="6541" s="27" customFormat="1" x14ac:dyDescent="0.25"/>
    <row r="6542" s="27" customFormat="1" x14ac:dyDescent="0.25"/>
    <row r="6543" s="27" customFormat="1" x14ac:dyDescent="0.25"/>
    <row r="6544" s="27" customFormat="1" x14ac:dyDescent="0.25"/>
    <row r="6545" s="27" customFormat="1" x14ac:dyDescent="0.25"/>
    <row r="6546" s="27" customFormat="1" x14ac:dyDescent="0.25"/>
    <row r="6547" s="27" customFormat="1" x14ac:dyDescent="0.25"/>
    <row r="6548" s="27" customFormat="1" x14ac:dyDescent="0.25"/>
    <row r="6549" s="27" customFormat="1" x14ac:dyDescent="0.25"/>
    <row r="6550" s="27" customFormat="1" x14ac:dyDescent="0.25"/>
    <row r="6551" s="27" customFormat="1" x14ac:dyDescent="0.25"/>
    <row r="6552" s="27" customFormat="1" x14ac:dyDescent="0.25"/>
    <row r="6553" s="27" customFormat="1" x14ac:dyDescent="0.25"/>
    <row r="6554" s="27" customFormat="1" x14ac:dyDescent="0.25"/>
    <row r="6555" s="27" customFormat="1" x14ac:dyDescent="0.25"/>
    <row r="6556" s="27" customFormat="1" x14ac:dyDescent="0.25"/>
    <row r="6557" s="27" customFormat="1" x14ac:dyDescent="0.25"/>
    <row r="6558" s="27" customFormat="1" x14ac:dyDescent="0.25"/>
    <row r="6559" s="27" customFormat="1" x14ac:dyDescent="0.25"/>
    <row r="6560" s="27" customFormat="1" x14ac:dyDescent="0.25"/>
    <row r="6561" s="27" customFormat="1" x14ac:dyDescent="0.25"/>
    <row r="6562" s="27" customFormat="1" x14ac:dyDescent="0.25"/>
    <row r="6563" s="27" customFormat="1" x14ac:dyDescent="0.25"/>
    <row r="6564" s="27" customFormat="1" x14ac:dyDescent="0.25"/>
    <row r="6565" s="27" customFormat="1" x14ac:dyDescent="0.25"/>
    <row r="6566" s="27" customFormat="1" x14ac:dyDescent="0.25"/>
    <row r="6567" s="27" customFormat="1" x14ac:dyDescent="0.25"/>
    <row r="6568" s="27" customFormat="1" x14ac:dyDescent="0.25"/>
    <row r="6569" s="27" customFormat="1" x14ac:dyDescent="0.25"/>
    <row r="6570" s="27" customFormat="1" x14ac:dyDescent="0.25"/>
    <row r="6571" s="27" customFormat="1" x14ac:dyDescent="0.25"/>
    <row r="6572" s="27" customFormat="1" x14ac:dyDescent="0.25"/>
    <row r="6573" s="27" customFormat="1" x14ac:dyDescent="0.25"/>
    <row r="6574" s="27" customFormat="1" x14ac:dyDescent="0.25"/>
    <row r="6575" s="27" customFormat="1" x14ac:dyDescent="0.25"/>
    <row r="6576" s="27" customFormat="1" x14ac:dyDescent="0.25"/>
    <row r="6577" s="27" customFormat="1" x14ac:dyDescent="0.25"/>
    <row r="6578" s="27" customFormat="1" x14ac:dyDescent="0.25"/>
    <row r="6579" s="27" customFormat="1" x14ac:dyDescent="0.25"/>
    <row r="6580" s="27" customFormat="1" x14ac:dyDescent="0.25"/>
    <row r="6581" s="27" customFormat="1" x14ac:dyDescent="0.25"/>
    <row r="6582" s="27" customFormat="1" x14ac:dyDescent="0.25"/>
    <row r="6583" s="27" customFormat="1" x14ac:dyDescent="0.25"/>
    <row r="6584" s="27" customFormat="1" x14ac:dyDescent="0.25"/>
    <row r="6585" s="27" customFormat="1" x14ac:dyDescent="0.25"/>
    <row r="6586" s="27" customFormat="1" x14ac:dyDescent="0.25"/>
    <row r="6587" s="27" customFormat="1" x14ac:dyDescent="0.25"/>
    <row r="6588" s="27" customFormat="1" x14ac:dyDescent="0.25"/>
    <row r="6589" s="27" customFormat="1" x14ac:dyDescent="0.25"/>
    <row r="6590" s="27" customFormat="1" x14ac:dyDescent="0.25"/>
    <row r="6591" s="27" customFormat="1" x14ac:dyDescent="0.25"/>
    <row r="6592" s="27" customFormat="1" x14ac:dyDescent="0.25"/>
    <row r="6593" s="27" customFormat="1" x14ac:dyDescent="0.25"/>
    <row r="6594" s="27" customFormat="1" x14ac:dyDescent="0.25"/>
    <row r="6595" s="27" customFormat="1" x14ac:dyDescent="0.25"/>
    <row r="6596" s="27" customFormat="1" x14ac:dyDescent="0.25"/>
    <row r="6597" s="27" customFormat="1" x14ac:dyDescent="0.25"/>
    <row r="6598" s="27" customFormat="1" x14ac:dyDescent="0.25"/>
    <row r="6599" s="27" customFormat="1" x14ac:dyDescent="0.25"/>
    <row r="6600" s="27" customFormat="1" x14ac:dyDescent="0.25"/>
    <row r="6601" s="27" customFormat="1" x14ac:dyDescent="0.25"/>
    <row r="6602" s="27" customFormat="1" x14ac:dyDescent="0.25"/>
    <row r="6603" s="27" customFormat="1" x14ac:dyDescent="0.25"/>
    <row r="6604" s="27" customFormat="1" x14ac:dyDescent="0.25"/>
    <row r="6605" s="27" customFormat="1" x14ac:dyDescent="0.25"/>
    <row r="6606" s="27" customFormat="1" x14ac:dyDescent="0.25"/>
    <row r="6607" s="27" customFormat="1" x14ac:dyDescent="0.25"/>
    <row r="6608" s="27" customFormat="1" x14ac:dyDescent="0.25"/>
    <row r="6609" s="27" customFormat="1" x14ac:dyDescent="0.25"/>
    <row r="6610" s="27" customFormat="1" x14ac:dyDescent="0.25"/>
    <row r="6611" s="27" customFormat="1" x14ac:dyDescent="0.25"/>
    <row r="6612" s="27" customFormat="1" x14ac:dyDescent="0.25"/>
    <row r="6613" s="27" customFormat="1" x14ac:dyDescent="0.25"/>
    <row r="6614" s="27" customFormat="1" x14ac:dyDescent="0.25"/>
    <row r="6615" s="27" customFormat="1" x14ac:dyDescent="0.25"/>
    <row r="6616" s="27" customFormat="1" x14ac:dyDescent="0.25"/>
    <row r="6617" s="27" customFormat="1" x14ac:dyDescent="0.25"/>
    <row r="6618" s="27" customFormat="1" x14ac:dyDescent="0.25"/>
    <row r="6619" s="27" customFormat="1" x14ac:dyDescent="0.25"/>
    <row r="6620" s="27" customFormat="1" x14ac:dyDescent="0.25"/>
    <row r="6621" s="27" customFormat="1" x14ac:dyDescent="0.25"/>
    <row r="6622" s="27" customFormat="1" x14ac:dyDescent="0.25"/>
    <row r="6623" s="27" customFormat="1" x14ac:dyDescent="0.25"/>
    <row r="6624" s="27" customFormat="1" x14ac:dyDescent="0.25"/>
    <row r="6625" s="27" customFormat="1" x14ac:dyDescent="0.25"/>
    <row r="6626" s="27" customFormat="1" x14ac:dyDescent="0.25"/>
    <row r="6627" s="27" customFormat="1" x14ac:dyDescent="0.25"/>
    <row r="6628" s="27" customFormat="1" x14ac:dyDescent="0.25"/>
    <row r="6629" s="27" customFormat="1" x14ac:dyDescent="0.25"/>
    <row r="6630" s="27" customFormat="1" x14ac:dyDescent="0.25"/>
    <row r="6631" s="27" customFormat="1" x14ac:dyDescent="0.25"/>
    <row r="6632" s="27" customFormat="1" x14ac:dyDescent="0.25"/>
    <row r="6633" s="27" customFormat="1" x14ac:dyDescent="0.25"/>
    <row r="6634" s="27" customFormat="1" x14ac:dyDescent="0.25"/>
    <row r="6635" s="27" customFormat="1" x14ac:dyDescent="0.25"/>
    <row r="6636" s="27" customFormat="1" x14ac:dyDescent="0.25"/>
    <row r="6637" s="27" customFormat="1" x14ac:dyDescent="0.25"/>
    <row r="6638" s="27" customFormat="1" x14ac:dyDescent="0.25"/>
    <row r="6639" s="27" customFormat="1" x14ac:dyDescent="0.25"/>
    <row r="6640" s="27" customFormat="1" x14ac:dyDescent="0.25"/>
    <row r="6641" s="27" customFormat="1" x14ac:dyDescent="0.25"/>
    <row r="6642" s="27" customFormat="1" x14ac:dyDescent="0.25"/>
    <row r="6643" s="27" customFormat="1" x14ac:dyDescent="0.25"/>
    <row r="6644" s="27" customFormat="1" x14ac:dyDescent="0.25"/>
    <row r="6645" s="27" customFormat="1" x14ac:dyDescent="0.25"/>
    <row r="6646" s="27" customFormat="1" x14ac:dyDescent="0.25"/>
    <row r="6647" s="27" customFormat="1" x14ac:dyDescent="0.25"/>
    <row r="6648" s="27" customFormat="1" x14ac:dyDescent="0.25"/>
    <row r="6649" s="27" customFormat="1" x14ac:dyDescent="0.25"/>
    <row r="6650" s="27" customFormat="1" x14ac:dyDescent="0.25"/>
    <row r="6651" s="27" customFormat="1" x14ac:dyDescent="0.25"/>
    <row r="6652" s="27" customFormat="1" x14ac:dyDescent="0.25"/>
    <row r="6653" s="27" customFormat="1" x14ac:dyDescent="0.25"/>
    <row r="6654" s="27" customFormat="1" x14ac:dyDescent="0.25"/>
    <row r="6655" s="27" customFormat="1" x14ac:dyDescent="0.25"/>
    <row r="6656" s="27" customFormat="1" x14ac:dyDescent="0.25"/>
    <row r="6657" s="27" customFormat="1" x14ac:dyDescent="0.25"/>
    <row r="6658" s="27" customFormat="1" x14ac:dyDescent="0.25"/>
    <row r="6659" s="27" customFormat="1" x14ac:dyDescent="0.25"/>
    <row r="6660" s="27" customFormat="1" x14ac:dyDescent="0.25"/>
    <row r="6661" s="27" customFormat="1" x14ac:dyDescent="0.25"/>
    <row r="6662" s="27" customFormat="1" x14ac:dyDescent="0.25"/>
    <row r="6663" s="27" customFormat="1" x14ac:dyDescent="0.25"/>
    <row r="6664" s="27" customFormat="1" x14ac:dyDescent="0.25"/>
    <row r="6665" s="27" customFormat="1" x14ac:dyDescent="0.25"/>
    <row r="6666" s="27" customFormat="1" x14ac:dyDescent="0.25"/>
    <row r="6667" s="27" customFormat="1" x14ac:dyDescent="0.25"/>
    <row r="6668" s="27" customFormat="1" x14ac:dyDescent="0.25"/>
    <row r="6669" s="27" customFormat="1" x14ac:dyDescent="0.25"/>
    <row r="6670" s="27" customFormat="1" x14ac:dyDescent="0.25"/>
    <row r="6671" s="27" customFormat="1" x14ac:dyDescent="0.25"/>
    <row r="6672" s="27" customFormat="1" x14ac:dyDescent="0.25"/>
    <row r="6673" s="27" customFormat="1" x14ac:dyDescent="0.25"/>
    <row r="6674" s="27" customFormat="1" x14ac:dyDescent="0.25"/>
    <row r="6675" s="27" customFormat="1" x14ac:dyDescent="0.25"/>
    <row r="6676" s="27" customFormat="1" x14ac:dyDescent="0.25"/>
    <row r="6677" s="27" customFormat="1" x14ac:dyDescent="0.25"/>
    <row r="6678" s="27" customFormat="1" x14ac:dyDescent="0.25"/>
    <row r="6679" s="27" customFormat="1" x14ac:dyDescent="0.25"/>
    <row r="6680" s="27" customFormat="1" x14ac:dyDescent="0.25"/>
    <row r="6681" s="27" customFormat="1" x14ac:dyDescent="0.25"/>
    <row r="6682" s="27" customFormat="1" x14ac:dyDescent="0.25"/>
    <row r="6683" s="27" customFormat="1" x14ac:dyDescent="0.25"/>
    <row r="6684" s="27" customFormat="1" x14ac:dyDescent="0.25"/>
    <row r="6685" s="27" customFormat="1" x14ac:dyDescent="0.25"/>
    <row r="6686" s="27" customFormat="1" x14ac:dyDescent="0.25"/>
    <row r="6687" s="27" customFormat="1" x14ac:dyDescent="0.25"/>
    <row r="6688" s="27" customFormat="1" x14ac:dyDescent="0.25"/>
    <row r="6689" s="27" customFormat="1" x14ac:dyDescent="0.25"/>
    <row r="6690" s="27" customFormat="1" x14ac:dyDescent="0.25"/>
    <row r="6691" s="27" customFormat="1" x14ac:dyDescent="0.25"/>
    <row r="6692" s="27" customFormat="1" x14ac:dyDescent="0.25"/>
    <row r="6693" s="27" customFormat="1" x14ac:dyDescent="0.25"/>
    <row r="6694" s="27" customFormat="1" x14ac:dyDescent="0.25"/>
    <row r="6695" s="27" customFormat="1" x14ac:dyDescent="0.25"/>
    <row r="6696" s="27" customFormat="1" x14ac:dyDescent="0.25"/>
    <row r="6697" s="27" customFormat="1" x14ac:dyDescent="0.25"/>
    <row r="6698" s="27" customFormat="1" x14ac:dyDescent="0.25"/>
    <row r="6699" s="27" customFormat="1" x14ac:dyDescent="0.25"/>
    <row r="6700" s="27" customFormat="1" x14ac:dyDescent="0.25"/>
    <row r="6701" s="27" customFormat="1" x14ac:dyDescent="0.25"/>
    <row r="6702" s="27" customFormat="1" x14ac:dyDescent="0.25"/>
    <row r="6703" s="27" customFormat="1" x14ac:dyDescent="0.25"/>
    <row r="6704" s="27" customFormat="1" x14ac:dyDescent="0.25"/>
    <row r="6705" s="27" customFormat="1" x14ac:dyDescent="0.25"/>
    <row r="6706" s="27" customFormat="1" x14ac:dyDescent="0.25"/>
    <row r="6707" s="27" customFormat="1" x14ac:dyDescent="0.25"/>
    <row r="6708" s="27" customFormat="1" x14ac:dyDescent="0.25"/>
    <row r="6709" s="27" customFormat="1" x14ac:dyDescent="0.25"/>
    <row r="6710" s="27" customFormat="1" x14ac:dyDescent="0.25"/>
    <row r="6711" s="27" customFormat="1" x14ac:dyDescent="0.25"/>
    <row r="6712" s="27" customFormat="1" x14ac:dyDescent="0.25"/>
    <row r="6713" s="27" customFormat="1" x14ac:dyDescent="0.25"/>
    <row r="6714" s="27" customFormat="1" x14ac:dyDescent="0.25"/>
    <row r="6715" s="27" customFormat="1" x14ac:dyDescent="0.25"/>
    <row r="6716" s="27" customFormat="1" x14ac:dyDescent="0.25"/>
    <row r="6717" s="27" customFormat="1" x14ac:dyDescent="0.25"/>
    <row r="6718" s="27" customFormat="1" x14ac:dyDescent="0.25"/>
    <row r="6719" s="27" customFormat="1" x14ac:dyDescent="0.25"/>
    <row r="6720" s="27" customFormat="1" x14ac:dyDescent="0.25"/>
    <row r="6721" s="27" customFormat="1" x14ac:dyDescent="0.25"/>
    <row r="6722" s="27" customFormat="1" x14ac:dyDescent="0.25"/>
    <row r="6723" s="27" customFormat="1" x14ac:dyDescent="0.25"/>
    <row r="6724" s="27" customFormat="1" x14ac:dyDescent="0.25"/>
    <row r="6725" s="27" customFormat="1" x14ac:dyDescent="0.25"/>
    <row r="6726" s="27" customFormat="1" x14ac:dyDescent="0.25"/>
    <row r="6727" s="27" customFormat="1" x14ac:dyDescent="0.25"/>
    <row r="6728" s="27" customFormat="1" x14ac:dyDescent="0.25"/>
    <row r="6729" s="27" customFormat="1" x14ac:dyDescent="0.25"/>
    <row r="6730" s="27" customFormat="1" x14ac:dyDescent="0.25"/>
    <row r="6731" s="27" customFormat="1" x14ac:dyDescent="0.25"/>
    <row r="6732" s="27" customFormat="1" x14ac:dyDescent="0.25"/>
    <row r="6733" s="27" customFormat="1" x14ac:dyDescent="0.25"/>
    <row r="6734" s="27" customFormat="1" x14ac:dyDescent="0.25"/>
    <row r="6735" s="27" customFormat="1" x14ac:dyDescent="0.25"/>
    <row r="6736" s="27" customFormat="1" x14ac:dyDescent="0.25"/>
    <row r="6737" s="27" customFormat="1" x14ac:dyDescent="0.25"/>
    <row r="6738" s="27" customFormat="1" x14ac:dyDescent="0.25"/>
    <row r="6739" s="27" customFormat="1" x14ac:dyDescent="0.25"/>
    <row r="6740" s="27" customFormat="1" x14ac:dyDescent="0.25"/>
    <row r="6741" s="27" customFormat="1" x14ac:dyDescent="0.25"/>
    <row r="6742" s="27" customFormat="1" x14ac:dyDescent="0.25"/>
    <row r="6743" s="27" customFormat="1" x14ac:dyDescent="0.25"/>
    <row r="6744" s="27" customFormat="1" x14ac:dyDescent="0.25"/>
    <row r="6745" s="27" customFormat="1" x14ac:dyDescent="0.25"/>
    <row r="6746" s="27" customFormat="1" x14ac:dyDescent="0.25"/>
    <row r="6747" s="27" customFormat="1" x14ac:dyDescent="0.25"/>
    <row r="6748" s="27" customFormat="1" x14ac:dyDescent="0.25"/>
    <row r="6749" s="27" customFormat="1" x14ac:dyDescent="0.25"/>
    <row r="6750" s="27" customFormat="1" x14ac:dyDescent="0.25"/>
    <row r="6751" s="27" customFormat="1" x14ac:dyDescent="0.25"/>
    <row r="6752" s="27" customFormat="1" x14ac:dyDescent="0.25"/>
    <row r="6753" s="27" customFormat="1" x14ac:dyDescent="0.25"/>
    <row r="6754" s="27" customFormat="1" x14ac:dyDescent="0.25"/>
    <row r="6755" s="27" customFormat="1" x14ac:dyDescent="0.25"/>
    <row r="6756" s="27" customFormat="1" x14ac:dyDescent="0.25"/>
    <row r="6757" s="27" customFormat="1" x14ac:dyDescent="0.25"/>
    <row r="6758" s="27" customFormat="1" x14ac:dyDescent="0.25"/>
    <row r="6759" s="27" customFormat="1" x14ac:dyDescent="0.25"/>
    <row r="6760" s="27" customFormat="1" x14ac:dyDescent="0.25"/>
    <row r="6761" s="27" customFormat="1" x14ac:dyDescent="0.25"/>
    <row r="6762" s="27" customFormat="1" x14ac:dyDescent="0.25"/>
    <row r="6763" s="27" customFormat="1" x14ac:dyDescent="0.25"/>
    <row r="6764" s="27" customFormat="1" x14ac:dyDescent="0.25"/>
    <row r="6765" s="27" customFormat="1" x14ac:dyDescent="0.25"/>
    <row r="6766" s="27" customFormat="1" x14ac:dyDescent="0.25"/>
    <row r="6767" s="27" customFormat="1" x14ac:dyDescent="0.25"/>
    <row r="6768" s="27" customFormat="1" x14ac:dyDescent="0.25"/>
    <row r="6769" s="27" customFormat="1" x14ac:dyDescent="0.25"/>
    <row r="6770" s="27" customFormat="1" x14ac:dyDescent="0.25"/>
    <row r="6771" s="27" customFormat="1" x14ac:dyDescent="0.25"/>
    <row r="6772" s="27" customFormat="1" x14ac:dyDescent="0.25"/>
    <row r="6773" s="27" customFormat="1" x14ac:dyDescent="0.25"/>
    <row r="6774" s="27" customFormat="1" x14ac:dyDescent="0.25"/>
    <row r="6775" s="27" customFormat="1" x14ac:dyDescent="0.25"/>
    <row r="6776" s="27" customFormat="1" x14ac:dyDescent="0.25"/>
    <row r="6777" s="27" customFormat="1" x14ac:dyDescent="0.25"/>
    <row r="6778" s="27" customFormat="1" x14ac:dyDescent="0.25"/>
    <row r="6779" s="27" customFormat="1" x14ac:dyDescent="0.25"/>
    <row r="6780" s="27" customFormat="1" x14ac:dyDescent="0.25"/>
    <row r="6781" s="27" customFormat="1" x14ac:dyDescent="0.25"/>
    <row r="6782" s="27" customFormat="1" x14ac:dyDescent="0.25"/>
    <row r="6783" s="27" customFormat="1" x14ac:dyDescent="0.25"/>
    <row r="6784" s="27" customFormat="1" x14ac:dyDescent="0.25"/>
    <row r="6785" s="27" customFormat="1" x14ac:dyDescent="0.25"/>
    <row r="6786" s="27" customFormat="1" x14ac:dyDescent="0.25"/>
    <row r="6787" s="27" customFormat="1" x14ac:dyDescent="0.25"/>
    <row r="6788" s="27" customFormat="1" x14ac:dyDescent="0.25"/>
    <row r="6789" s="27" customFormat="1" x14ac:dyDescent="0.25"/>
    <row r="6790" s="27" customFormat="1" x14ac:dyDescent="0.25"/>
    <row r="6791" s="27" customFormat="1" x14ac:dyDescent="0.25"/>
    <row r="6792" s="27" customFormat="1" x14ac:dyDescent="0.25"/>
    <row r="6793" s="27" customFormat="1" x14ac:dyDescent="0.25"/>
    <row r="6794" s="27" customFormat="1" x14ac:dyDescent="0.25"/>
    <row r="6795" s="27" customFormat="1" x14ac:dyDescent="0.25"/>
    <row r="6796" s="27" customFormat="1" x14ac:dyDescent="0.25"/>
    <row r="6797" s="27" customFormat="1" x14ac:dyDescent="0.25"/>
    <row r="6798" s="27" customFormat="1" x14ac:dyDescent="0.25"/>
    <row r="6799" s="27" customFormat="1" x14ac:dyDescent="0.25"/>
    <row r="6800" s="27" customFormat="1" x14ac:dyDescent="0.25"/>
    <row r="6801" s="27" customFormat="1" x14ac:dyDescent="0.25"/>
    <row r="6802" s="27" customFormat="1" x14ac:dyDescent="0.25"/>
    <row r="6803" s="27" customFormat="1" x14ac:dyDescent="0.25"/>
    <row r="6804" s="27" customFormat="1" x14ac:dyDescent="0.25"/>
    <row r="6805" s="27" customFormat="1" x14ac:dyDescent="0.25"/>
    <row r="6806" s="27" customFormat="1" x14ac:dyDescent="0.25"/>
    <row r="6807" s="27" customFormat="1" x14ac:dyDescent="0.25"/>
    <row r="6808" s="27" customFormat="1" x14ac:dyDescent="0.25"/>
    <row r="6809" s="27" customFormat="1" x14ac:dyDescent="0.25"/>
    <row r="6810" s="27" customFormat="1" x14ac:dyDescent="0.25"/>
    <row r="6811" s="27" customFormat="1" x14ac:dyDescent="0.25"/>
    <row r="6812" s="27" customFormat="1" x14ac:dyDescent="0.25"/>
    <row r="6813" s="27" customFormat="1" x14ac:dyDescent="0.25"/>
    <row r="6814" s="27" customFormat="1" x14ac:dyDescent="0.25"/>
    <row r="6815" s="27" customFormat="1" x14ac:dyDescent="0.25"/>
    <row r="6816" s="27" customFormat="1" x14ac:dyDescent="0.25"/>
    <row r="6817" s="27" customFormat="1" x14ac:dyDescent="0.25"/>
    <row r="6818" s="27" customFormat="1" x14ac:dyDescent="0.25"/>
    <row r="6819" s="27" customFormat="1" x14ac:dyDescent="0.25"/>
    <row r="6820" s="27" customFormat="1" x14ac:dyDescent="0.25"/>
    <row r="6821" s="27" customFormat="1" x14ac:dyDescent="0.25"/>
    <row r="6822" s="27" customFormat="1" x14ac:dyDescent="0.25"/>
    <row r="6823" s="27" customFormat="1" x14ac:dyDescent="0.25"/>
    <row r="6824" s="27" customFormat="1" x14ac:dyDescent="0.25"/>
    <row r="6825" s="27" customFormat="1" x14ac:dyDescent="0.25"/>
    <row r="6826" s="27" customFormat="1" x14ac:dyDescent="0.25"/>
    <row r="6827" s="27" customFormat="1" x14ac:dyDescent="0.25"/>
    <row r="6828" s="27" customFormat="1" x14ac:dyDescent="0.25"/>
    <row r="6829" s="27" customFormat="1" x14ac:dyDescent="0.25"/>
    <row r="6830" s="27" customFormat="1" x14ac:dyDescent="0.25"/>
    <row r="6831" s="27" customFormat="1" x14ac:dyDescent="0.25"/>
    <row r="6832" s="27" customFormat="1" x14ac:dyDescent="0.25"/>
    <row r="6833" s="27" customFormat="1" x14ac:dyDescent="0.25"/>
    <row r="6834" s="27" customFormat="1" x14ac:dyDescent="0.25"/>
    <row r="6835" s="27" customFormat="1" x14ac:dyDescent="0.25"/>
    <row r="6836" s="27" customFormat="1" x14ac:dyDescent="0.25"/>
    <row r="6837" s="27" customFormat="1" x14ac:dyDescent="0.25"/>
    <row r="6838" s="27" customFormat="1" x14ac:dyDescent="0.25"/>
    <row r="6839" s="27" customFormat="1" x14ac:dyDescent="0.25"/>
    <row r="6840" s="27" customFormat="1" x14ac:dyDescent="0.25"/>
    <row r="6841" s="27" customFormat="1" x14ac:dyDescent="0.25"/>
    <row r="6842" s="27" customFormat="1" x14ac:dyDescent="0.25"/>
    <row r="6843" s="27" customFormat="1" x14ac:dyDescent="0.25"/>
    <row r="6844" s="27" customFormat="1" x14ac:dyDescent="0.25"/>
    <row r="6845" s="27" customFormat="1" x14ac:dyDescent="0.25"/>
    <row r="6846" s="27" customFormat="1" x14ac:dyDescent="0.25"/>
    <row r="6847" s="27" customFormat="1" x14ac:dyDescent="0.25"/>
    <row r="6848" s="27" customFormat="1" x14ac:dyDescent="0.25"/>
    <row r="6849" s="27" customFormat="1" x14ac:dyDescent="0.25"/>
    <row r="6850" s="27" customFormat="1" x14ac:dyDescent="0.25"/>
    <row r="6851" s="27" customFormat="1" x14ac:dyDescent="0.25"/>
    <row r="6852" s="27" customFormat="1" x14ac:dyDescent="0.25"/>
    <row r="6853" s="27" customFormat="1" x14ac:dyDescent="0.25"/>
    <row r="6854" s="27" customFormat="1" x14ac:dyDescent="0.25"/>
    <row r="6855" s="27" customFormat="1" x14ac:dyDescent="0.25"/>
    <row r="6856" s="27" customFormat="1" x14ac:dyDescent="0.25"/>
    <row r="6857" s="27" customFormat="1" x14ac:dyDescent="0.25"/>
    <row r="6858" s="27" customFormat="1" x14ac:dyDescent="0.25"/>
    <row r="6859" s="27" customFormat="1" x14ac:dyDescent="0.25"/>
    <row r="6860" s="27" customFormat="1" x14ac:dyDescent="0.25"/>
    <row r="6861" s="27" customFormat="1" x14ac:dyDescent="0.25"/>
    <row r="6862" s="27" customFormat="1" x14ac:dyDescent="0.25"/>
    <row r="6863" s="27" customFormat="1" x14ac:dyDescent="0.25"/>
    <row r="6864" s="27" customFormat="1" x14ac:dyDescent="0.25"/>
    <row r="6865" s="27" customFormat="1" x14ac:dyDescent="0.25"/>
    <row r="6866" s="27" customFormat="1" x14ac:dyDescent="0.25"/>
    <row r="6867" s="27" customFormat="1" x14ac:dyDescent="0.25"/>
    <row r="6868" s="27" customFormat="1" x14ac:dyDescent="0.25"/>
    <row r="6869" s="27" customFormat="1" x14ac:dyDescent="0.25"/>
    <row r="6870" s="27" customFormat="1" x14ac:dyDescent="0.25"/>
    <row r="6871" s="27" customFormat="1" x14ac:dyDescent="0.25"/>
    <row r="6872" s="27" customFormat="1" x14ac:dyDescent="0.25"/>
    <row r="6873" s="27" customFormat="1" x14ac:dyDescent="0.25"/>
    <row r="6874" s="27" customFormat="1" x14ac:dyDescent="0.25"/>
    <row r="6875" s="27" customFormat="1" x14ac:dyDescent="0.25"/>
    <row r="6876" s="27" customFormat="1" x14ac:dyDescent="0.25"/>
    <row r="6877" s="27" customFormat="1" x14ac:dyDescent="0.25"/>
    <row r="6878" s="27" customFormat="1" x14ac:dyDescent="0.25"/>
    <row r="6879" s="27" customFormat="1" x14ac:dyDescent="0.25"/>
    <row r="6880" s="27" customFormat="1" x14ac:dyDescent="0.25"/>
    <row r="6881" s="27" customFormat="1" x14ac:dyDescent="0.25"/>
    <row r="6882" s="27" customFormat="1" x14ac:dyDescent="0.25"/>
    <row r="6883" s="27" customFormat="1" x14ac:dyDescent="0.25"/>
    <row r="6884" s="27" customFormat="1" x14ac:dyDescent="0.25"/>
    <row r="6885" s="27" customFormat="1" x14ac:dyDescent="0.25"/>
    <row r="6886" s="27" customFormat="1" x14ac:dyDescent="0.25"/>
    <row r="6887" s="27" customFormat="1" x14ac:dyDescent="0.25"/>
    <row r="6888" s="27" customFormat="1" x14ac:dyDescent="0.25"/>
    <row r="6889" s="27" customFormat="1" x14ac:dyDescent="0.25"/>
    <row r="6890" s="27" customFormat="1" x14ac:dyDescent="0.25"/>
    <row r="6891" s="27" customFormat="1" x14ac:dyDescent="0.25"/>
    <row r="6892" s="27" customFormat="1" x14ac:dyDescent="0.25"/>
    <row r="6893" s="27" customFormat="1" x14ac:dyDescent="0.25"/>
    <row r="6894" s="27" customFormat="1" x14ac:dyDescent="0.25"/>
    <row r="6895" s="27" customFormat="1" x14ac:dyDescent="0.25"/>
    <row r="6896" s="27" customFormat="1" x14ac:dyDescent="0.25"/>
    <row r="6897" s="27" customFormat="1" x14ac:dyDescent="0.25"/>
    <row r="6898" s="27" customFormat="1" x14ac:dyDescent="0.25"/>
    <row r="6899" s="27" customFormat="1" x14ac:dyDescent="0.25"/>
    <row r="6900" s="27" customFormat="1" x14ac:dyDescent="0.25"/>
    <row r="6901" s="27" customFormat="1" x14ac:dyDescent="0.25"/>
    <row r="6902" s="27" customFormat="1" x14ac:dyDescent="0.25"/>
    <row r="6903" s="27" customFormat="1" x14ac:dyDescent="0.25"/>
    <row r="6904" s="27" customFormat="1" x14ac:dyDescent="0.25"/>
    <row r="6905" s="27" customFormat="1" x14ac:dyDescent="0.25"/>
    <row r="6906" s="27" customFormat="1" x14ac:dyDescent="0.25"/>
    <row r="6907" s="27" customFormat="1" x14ac:dyDescent="0.25"/>
    <row r="6908" s="27" customFormat="1" x14ac:dyDescent="0.25"/>
    <row r="6909" s="27" customFormat="1" x14ac:dyDescent="0.25"/>
    <row r="6910" s="27" customFormat="1" x14ac:dyDescent="0.25"/>
    <row r="6911" s="27" customFormat="1" x14ac:dyDescent="0.25"/>
    <row r="6912" s="27" customFormat="1" x14ac:dyDescent="0.25"/>
    <row r="6913" s="27" customFormat="1" x14ac:dyDescent="0.25"/>
    <row r="6914" s="27" customFormat="1" x14ac:dyDescent="0.25"/>
    <row r="6915" s="27" customFormat="1" x14ac:dyDescent="0.25"/>
    <row r="6916" s="27" customFormat="1" x14ac:dyDescent="0.25"/>
    <row r="6917" s="27" customFormat="1" x14ac:dyDescent="0.25"/>
    <row r="6918" s="27" customFormat="1" x14ac:dyDescent="0.25"/>
    <row r="6919" s="27" customFormat="1" x14ac:dyDescent="0.25"/>
    <row r="6920" s="27" customFormat="1" x14ac:dyDescent="0.25"/>
    <row r="6921" s="27" customFormat="1" x14ac:dyDescent="0.25"/>
    <row r="6922" s="27" customFormat="1" x14ac:dyDescent="0.25"/>
    <row r="6923" s="27" customFormat="1" x14ac:dyDescent="0.25"/>
    <row r="6924" s="27" customFormat="1" x14ac:dyDescent="0.25"/>
    <row r="6925" s="27" customFormat="1" x14ac:dyDescent="0.25"/>
    <row r="6926" s="27" customFormat="1" x14ac:dyDescent="0.25"/>
    <row r="6927" s="27" customFormat="1" x14ac:dyDescent="0.25"/>
    <row r="6928" s="27" customFormat="1" x14ac:dyDescent="0.25"/>
    <row r="6929" s="27" customFormat="1" x14ac:dyDescent="0.25"/>
    <row r="6930" s="27" customFormat="1" x14ac:dyDescent="0.25"/>
    <row r="6931" s="27" customFormat="1" x14ac:dyDescent="0.25"/>
    <row r="6932" s="27" customFormat="1" x14ac:dyDescent="0.25"/>
    <row r="6933" s="27" customFormat="1" x14ac:dyDescent="0.25"/>
    <row r="6934" s="27" customFormat="1" x14ac:dyDescent="0.25"/>
    <row r="6935" s="27" customFormat="1" x14ac:dyDescent="0.25"/>
    <row r="6936" s="27" customFormat="1" x14ac:dyDescent="0.25"/>
    <row r="6937" s="27" customFormat="1" x14ac:dyDescent="0.25"/>
    <row r="6938" s="27" customFormat="1" x14ac:dyDescent="0.25"/>
    <row r="6939" s="27" customFormat="1" x14ac:dyDescent="0.25"/>
    <row r="6940" s="27" customFormat="1" x14ac:dyDescent="0.25"/>
    <row r="6941" s="27" customFormat="1" x14ac:dyDescent="0.25"/>
    <row r="6942" s="27" customFormat="1" x14ac:dyDescent="0.25"/>
    <row r="6943" s="27" customFormat="1" x14ac:dyDescent="0.25"/>
    <row r="6944" s="27" customFormat="1" x14ac:dyDescent="0.25"/>
    <row r="6945" s="27" customFormat="1" x14ac:dyDescent="0.25"/>
    <row r="6946" s="27" customFormat="1" x14ac:dyDescent="0.25"/>
    <row r="6947" s="27" customFormat="1" x14ac:dyDescent="0.25"/>
    <row r="6948" s="27" customFormat="1" x14ac:dyDescent="0.25"/>
    <row r="6949" s="27" customFormat="1" x14ac:dyDescent="0.25"/>
    <row r="6950" s="27" customFormat="1" x14ac:dyDescent="0.25"/>
    <row r="6951" s="27" customFormat="1" x14ac:dyDescent="0.25"/>
    <row r="6952" s="27" customFormat="1" x14ac:dyDescent="0.25"/>
    <row r="6953" s="27" customFormat="1" x14ac:dyDescent="0.25"/>
    <row r="6954" s="27" customFormat="1" x14ac:dyDescent="0.25"/>
    <row r="6955" s="27" customFormat="1" x14ac:dyDescent="0.25"/>
    <row r="6956" s="27" customFormat="1" x14ac:dyDescent="0.25"/>
    <row r="6957" s="27" customFormat="1" x14ac:dyDescent="0.25"/>
    <row r="6958" s="27" customFormat="1" x14ac:dyDescent="0.25"/>
    <row r="6959" s="27" customFormat="1" x14ac:dyDescent="0.25"/>
    <row r="6960" s="27" customFormat="1" x14ac:dyDescent="0.25"/>
    <row r="6961" s="27" customFormat="1" x14ac:dyDescent="0.25"/>
    <row r="6962" s="27" customFormat="1" x14ac:dyDescent="0.25"/>
    <row r="6963" s="27" customFormat="1" x14ac:dyDescent="0.25"/>
    <row r="6964" s="27" customFormat="1" x14ac:dyDescent="0.25"/>
    <row r="6965" s="27" customFormat="1" x14ac:dyDescent="0.25"/>
    <row r="6966" s="27" customFormat="1" x14ac:dyDescent="0.25"/>
    <row r="6967" s="27" customFormat="1" x14ac:dyDescent="0.25"/>
    <row r="6968" s="27" customFormat="1" x14ac:dyDescent="0.25"/>
    <row r="6969" s="27" customFormat="1" x14ac:dyDescent="0.25"/>
    <row r="6970" s="27" customFormat="1" x14ac:dyDescent="0.25"/>
    <row r="6971" s="27" customFormat="1" x14ac:dyDescent="0.25"/>
    <row r="6972" s="27" customFormat="1" x14ac:dyDescent="0.25"/>
    <row r="6973" s="27" customFormat="1" x14ac:dyDescent="0.25"/>
    <row r="6974" s="27" customFormat="1" x14ac:dyDescent="0.25"/>
    <row r="6975" s="27" customFormat="1" x14ac:dyDescent="0.25"/>
    <row r="6976" s="27" customFormat="1" x14ac:dyDescent="0.25"/>
    <row r="6977" s="27" customFormat="1" x14ac:dyDescent="0.25"/>
    <row r="6978" s="27" customFormat="1" x14ac:dyDescent="0.25"/>
    <row r="6979" s="27" customFormat="1" x14ac:dyDescent="0.25"/>
    <row r="6980" s="27" customFormat="1" x14ac:dyDescent="0.25"/>
    <row r="6981" s="27" customFormat="1" x14ac:dyDescent="0.25"/>
    <row r="6982" s="27" customFormat="1" x14ac:dyDescent="0.25"/>
    <row r="6983" s="27" customFormat="1" x14ac:dyDescent="0.25"/>
    <row r="6984" s="27" customFormat="1" x14ac:dyDescent="0.25"/>
    <row r="6985" s="27" customFormat="1" x14ac:dyDescent="0.25"/>
    <row r="6986" s="27" customFormat="1" x14ac:dyDescent="0.25"/>
    <row r="6987" s="27" customFormat="1" x14ac:dyDescent="0.25"/>
    <row r="6988" s="27" customFormat="1" x14ac:dyDescent="0.25"/>
    <row r="6989" s="27" customFormat="1" x14ac:dyDescent="0.25"/>
    <row r="6990" s="27" customFormat="1" x14ac:dyDescent="0.25"/>
    <row r="6991" s="27" customFormat="1" x14ac:dyDescent="0.25"/>
    <row r="6992" s="27" customFormat="1" x14ac:dyDescent="0.25"/>
    <row r="6993" s="27" customFormat="1" x14ac:dyDescent="0.25"/>
    <row r="6994" s="27" customFormat="1" x14ac:dyDescent="0.25"/>
    <row r="6995" s="27" customFormat="1" x14ac:dyDescent="0.25"/>
    <row r="6996" s="27" customFormat="1" x14ac:dyDescent="0.25"/>
    <row r="6997" s="27" customFormat="1" x14ac:dyDescent="0.25"/>
    <row r="6998" s="27" customFormat="1" x14ac:dyDescent="0.25"/>
    <row r="6999" s="27" customFormat="1" x14ac:dyDescent="0.25"/>
    <row r="7000" s="27" customFormat="1" x14ac:dyDescent="0.25"/>
    <row r="7001" s="27" customFormat="1" x14ac:dyDescent="0.25"/>
    <row r="7002" s="27" customFormat="1" x14ac:dyDescent="0.25"/>
    <row r="7003" s="27" customFormat="1" x14ac:dyDescent="0.25"/>
    <row r="7004" s="27" customFormat="1" x14ac:dyDescent="0.25"/>
    <row r="7005" s="27" customFormat="1" x14ac:dyDescent="0.25"/>
    <row r="7006" s="27" customFormat="1" x14ac:dyDescent="0.25"/>
    <row r="7007" s="27" customFormat="1" x14ac:dyDescent="0.25"/>
    <row r="7008" s="27" customFormat="1" x14ac:dyDescent="0.25"/>
    <row r="7009" s="27" customFormat="1" x14ac:dyDescent="0.25"/>
    <row r="7010" s="27" customFormat="1" x14ac:dyDescent="0.25"/>
    <row r="7011" s="27" customFormat="1" x14ac:dyDescent="0.25"/>
    <row r="7012" s="27" customFormat="1" x14ac:dyDescent="0.25"/>
    <row r="7013" s="27" customFormat="1" x14ac:dyDescent="0.25"/>
    <row r="7014" s="27" customFormat="1" x14ac:dyDescent="0.25"/>
    <row r="7015" s="27" customFormat="1" x14ac:dyDescent="0.25"/>
    <row r="7016" s="27" customFormat="1" x14ac:dyDescent="0.25"/>
    <row r="7017" s="27" customFormat="1" x14ac:dyDescent="0.25"/>
    <row r="7018" s="27" customFormat="1" x14ac:dyDescent="0.25"/>
    <row r="7019" s="27" customFormat="1" x14ac:dyDescent="0.25"/>
    <row r="7020" s="27" customFormat="1" x14ac:dyDescent="0.25"/>
    <row r="7021" s="27" customFormat="1" x14ac:dyDescent="0.25"/>
    <row r="7022" s="27" customFormat="1" x14ac:dyDescent="0.25"/>
    <row r="7023" s="27" customFormat="1" x14ac:dyDescent="0.25"/>
    <row r="7024" s="27" customFormat="1" x14ac:dyDescent="0.25"/>
    <row r="7025" s="27" customFormat="1" x14ac:dyDescent="0.25"/>
    <row r="7026" s="27" customFormat="1" x14ac:dyDescent="0.25"/>
    <row r="7027" s="27" customFormat="1" x14ac:dyDescent="0.25"/>
    <row r="7028" s="27" customFormat="1" x14ac:dyDescent="0.25"/>
    <row r="7029" s="27" customFormat="1" x14ac:dyDescent="0.25"/>
    <row r="7030" s="27" customFormat="1" x14ac:dyDescent="0.25"/>
    <row r="7031" s="27" customFormat="1" x14ac:dyDescent="0.25"/>
    <row r="7032" s="27" customFormat="1" x14ac:dyDescent="0.25"/>
    <row r="7033" s="27" customFormat="1" x14ac:dyDescent="0.25"/>
    <row r="7034" s="27" customFormat="1" x14ac:dyDescent="0.25"/>
    <row r="7035" s="27" customFormat="1" x14ac:dyDescent="0.25"/>
    <row r="7036" s="27" customFormat="1" x14ac:dyDescent="0.25"/>
    <row r="7037" s="27" customFormat="1" x14ac:dyDescent="0.25"/>
    <row r="7038" s="27" customFormat="1" x14ac:dyDescent="0.25"/>
    <row r="7039" s="27" customFormat="1" x14ac:dyDescent="0.25"/>
    <row r="7040" s="27" customFormat="1" x14ac:dyDescent="0.25"/>
    <row r="7041" s="27" customFormat="1" x14ac:dyDescent="0.25"/>
    <row r="7042" s="27" customFormat="1" x14ac:dyDescent="0.25"/>
    <row r="7043" s="27" customFormat="1" x14ac:dyDescent="0.25"/>
    <row r="7044" s="27" customFormat="1" x14ac:dyDescent="0.25"/>
    <row r="7045" s="27" customFormat="1" x14ac:dyDescent="0.25"/>
    <row r="7046" s="27" customFormat="1" x14ac:dyDescent="0.25"/>
    <row r="7047" s="27" customFormat="1" x14ac:dyDescent="0.25"/>
    <row r="7048" s="27" customFormat="1" x14ac:dyDescent="0.25"/>
    <row r="7049" s="27" customFormat="1" x14ac:dyDescent="0.25"/>
    <row r="7050" s="27" customFormat="1" x14ac:dyDescent="0.25"/>
    <row r="7051" s="27" customFormat="1" x14ac:dyDescent="0.25"/>
    <row r="7052" s="27" customFormat="1" x14ac:dyDescent="0.25"/>
    <row r="7053" s="27" customFormat="1" x14ac:dyDescent="0.25"/>
    <row r="7054" s="27" customFormat="1" x14ac:dyDescent="0.25"/>
    <row r="7055" s="27" customFormat="1" x14ac:dyDescent="0.25"/>
    <row r="7056" s="27" customFormat="1" x14ac:dyDescent="0.25"/>
    <row r="7057" s="27" customFormat="1" x14ac:dyDescent="0.25"/>
    <row r="7058" s="27" customFormat="1" x14ac:dyDescent="0.25"/>
    <row r="7059" s="27" customFormat="1" x14ac:dyDescent="0.25"/>
    <row r="7060" s="27" customFormat="1" x14ac:dyDescent="0.25"/>
    <row r="7061" s="27" customFormat="1" x14ac:dyDescent="0.25"/>
    <row r="7062" s="27" customFormat="1" x14ac:dyDescent="0.25"/>
    <row r="7063" s="27" customFormat="1" x14ac:dyDescent="0.25"/>
    <row r="7064" s="27" customFormat="1" x14ac:dyDescent="0.25"/>
    <row r="7065" s="27" customFormat="1" x14ac:dyDescent="0.25"/>
    <row r="7066" s="27" customFormat="1" x14ac:dyDescent="0.25"/>
    <row r="7067" s="27" customFormat="1" x14ac:dyDescent="0.25"/>
    <row r="7068" s="27" customFormat="1" x14ac:dyDescent="0.25"/>
    <row r="7069" s="27" customFormat="1" x14ac:dyDescent="0.25"/>
    <row r="7070" s="27" customFormat="1" x14ac:dyDescent="0.25"/>
    <row r="7071" s="27" customFormat="1" x14ac:dyDescent="0.25"/>
    <row r="7072" s="27" customFormat="1" x14ac:dyDescent="0.25"/>
    <row r="7073" s="27" customFormat="1" x14ac:dyDescent="0.25"/>
    <row r="7074" s="27" customFormat="1" x14ac:dyDescent="0.25"/>
    <row r="7075" s="27" customFormat="1" x14ac:dyDescent="0.25"/>
    <row r="7076" s="27" customFormat="1" x14ac:dyDescent="0.25"/>
    <row r="7077" s="27" customFormat="1" x14ac:dyDescent="0.25"/>
    <row r="7078" s="27" customFormat="1" x14ac:dyDescent="0.25"/>
    <row r="7079" s="27" customFormat="1" x14ac:dyDescent="0.25"/>
    <row r="7080" s="27" customFormat="1" x14ac:dyDescent="0.25"/>
    <row r="7081" s="27" customFormat="1" x14ac:dyDescent="0.25"/>
    <row r="7082" s="27" customFormat="1" x14ac:dyDescent="0.25"/>
    <row r="7083" s="27" customFormat="1" x14ac:dyDescent="0.25"/>
    <row r="7084" s="27" customFormat="1" x14ac:dyDescent="0.25"/>
    <row r="7085" s="27" customFormat="1" x14ac:dyDescent="0.25"/>
    <row r="7086" s="27" customFormat="1" x14ac:dyDescent="0.25"/>
    <row r="7087" s="27" customFormat="1" x14ac:dyDescent="0.25"/>
    <row r="7088" s="27" customFormat="1" x14ac:dyDescent="0.25"/>
    <row r="7089" s="27" customFormat="1" x14ac:dyDescent="0.25"/>
    <row r="7090" s="27" customFormat="1" x14ac:dyDescent="0.25"/>
    <row r="7091" s="27" customFormat="1" x14ac:dyDescent="0.25"/>
    <row r="7092" s="27" customFormat="1" x14ac:dyDescent="0.25"/>
    <row r="7093" s="27" customFormat="1" x14ac:dyDescent="0.25"/>
    <row r="7094" s="27" customFormat="1" x14ac:dyDescent="0.25"/>
    <row r="7095" s="27" customFormat="1" x14ac:dyDescent="0.25"/>
    <row r="7096" s="27" customFormat="1" x14ac:dyDescent="0.25"/>
    <row r="7097" s="27" customFormat="1" x14ac:dyDescent="0.25"/>
    <row r="7098" s="27" customFormat="1" x14ac:dyDescent="0.25"/>
    <row r="7099" s="27" customFormat="1" x14ac:dyDescent="0.25"/>
    <row r="7100" s="27" customFormat="1" x14ac:dyDescent="0.25"/>
    <row r="7101" s="27" customFormat="1" x14ac:dyDescent="0.25"/>
    <row r="7102" s="27" customFormat="1" x14ac:dyDescent="0.25"/>
    <row r="7103" s="27" customFormat="1" x14ac:dyDescent="0.25"/>
    <row r="7104" s="27" customFormat="1" x14ac:dyDescent="0.25"/>
    <row r="7105" s="27" customFormat="1" x14ac:dyDescent="0.25"/>
    <row r="7106" s="27" customFormat="1" x14ac:dyDescent="0.25"/>
    <row r="7107" s="27" customFormat="1" x14ac:dyDescent="0.25"/>
    <row r="7108" s="27" customFormat="1" x14ac:dyDescent="0.25"/>
    <row r="7109" s="27" customFormat="1" x14ac:dyDescent="0.25"/>
    <row r="7110" s="27" customFormat="1" x14ac:dyDescent="0.25"/>
    <row r="7111" s="27" customFormat="1" x14ac:dyDescent="0.25"/>
    <row r="7112" s="27" customFormat="1" x14ac:dyDescent="0.25"/>
    <row r="7113" s="27" customFormat="1" x14ac:dyDescent="0.25"/>
    <row r="7114" s="27" customFormat="1" x14ac:dyDescent="0.25"/>
    <row r="7115" s="27" customFormat="1" x14ac:dyDescent="0.25"/>
    <row r="7116" s="27" customFormat="1" x14ac:dyDescent="0.25"/>
    <row r="7117" s="27" customFormat="1" x14ac:dyDescent="0.25"/>
    <row r="7118" s="27" customFormat="1" x14ac:dyDescent="0.25"/>
    <row r="7119" s="27" customFormat="1" x14ac:dyDescent="0.25"/>
    <row r="7120" s="27" customFormat="1" x14ac:dyDescent="0.25"/>
    <row r="7121" s="27" customFormat="1" x14ac:dyDescent="0.25"/>
    <row r="7122" s="27" customFormat="1" x14ac:dyDescent="0.25"/>
    <row r="7123" s="27" customFormat="1" x14ac:dyDescent="0.25"/>
    <row r="7124" s="27" customFormat="1" x14ac:dyDescent="0.25"/>
    <row r="7125" s="27" customFormat="1" x14ac:dyDescent="0.25"/>
    <row r="7126" s="27" customFormat="1" x14ac:dyDescent="0.25"/>
    <row r="7127" s="27" customFormat="1" x14ac:dyDescent="0.25"/>
    <row r="7128" s="27" customFormat="1" x14ac:dyDescent="0.25"/>
    <row r="7129" s="27" customFormat="1" x14ac:dyDescent="0.25"/>
    <row r="7130" s="27" customFormat="1" x14ac:dyDescent="0.25"/>
    <row r="7131" s="27" customFormat="1" x14ac:dyDescent="0.25"/>
    <row r="7132" s="27" customFormat="1" x14ac:dyDescent="0.25"/>
    <row r="7133" s="27" customFormat="1" x14ac:dyDescent="0.25"/>
    <row r="7134" s="27" customFormat="1" x14ac:dyDescent="0.25"/>
    <row r="7135" s="27" customFormat="1" x14ac:dyDescent="0.25"/>
    <row r="7136" s="27" customFormat="1" x14ac:dyDescent="0.25"/>
    <row r="7137" s="27" customFormat="1" x14ac:dyDescent="0.25"/>
    <row r="7138" s="27" customFormat="1" x14ac:dyDescent="0.25"/>
    <row r="7139" s="27" customFormat="1" x14ac:dyDescent="0.25"/>
    <row r="7140" s="27" customFormat="1" x14ac:dyDescent="0.25"/>
    <row r="7141" s="27" customFormat="1" x14ac:dyDescent="0.25"/>
    <row r="7142" s="27" customFormat="1" x14ac:dyDescent="0.25"/>
    <row r="7143" s="27" customFormat="1" x14ac:dyDescent="0.25"/>
    <row r="7144" s="27" customFormat="1" x14ac:dyDescent="0.25"/>
    <row r="7145" s="27" customFormat="1" x14ac:dyDescent="0.25"/>
    <row r="7146" s="27" customFormat="1" x14ac:dyDescent="0.25"/>
    <row r="7147" s="27" customFormat="1" x14ac:dyDescent="0.25"/>
    <row r="7148" s="27" customFormat="1" x14ac:dyDescent="0.25"/>
    <row r="7149" s="27" customFormat="1" x14ac:dyDescent="0.25"/>
    <row r="7150" s="27" customFormat="1" x14ac:dyDescent="0.25"/>
    <row r="7151" s="27" customFormat="1" x14ac:dyDescent="0.25"/>
    <row r="7152" s="27" customFormat="1" x14ac:dyDescent="0.25"/>
    <row r="7153" s="27" customFormat="1" x14ac:dyDescent="0.25"/>
    <row r="7154" s="27" customFormat="1" x14ac:dyDescent="0.25"/>
    <row r="7155" s="27" customFormat="1" x14ac:dyDescent="0.25"/>
    <row r="7156" s="27" customFormat="1" x14ac:dyDescent="0.25"/>
    <row r="7157" s="27" customFormat="1" x14ac:dyDescent="0.25"/>
    <row r="7158" s="27" customFormat="1" x14ac:dyDescent="0.25"/>
    <row r="7159" s="27" customFormat="1" x14ac:dyDescent="0.25"/>
    <row r="7160" s="27" customFormat="1" x14ac:dyDescent="0.25"/>
    <row r="7161" s="27" customFormat="1" x14ac:dyDescent="0.25"/>
    <row r="7162" s="27" customFormat="1" x14ac:dyDescent="0.25"/>
    <row r="7163" s="27" customFormat="1" x14ac:dyDescent="0.25"/>
    <row r="7164" s="27" customFormat="1" x14ac:dyDescent="0.25"/>
    <row r="7165" s="27" customFormat="1" x14ac:dyDescent="0.25"/>
    <row r="7166" s="27" customFormat="1" x14ac:dyDescent="0.25"/>
    <row r="7167" s="27" customFormat="1" x14ac:dyDescent="0.25"/>
    <row r="7168" s="27" customFormat="1" x14ac:dyDescent="0.25"/>
    <row r="7169" s="27" customFormat="1" x14ac:dyDescent="0.25"/>
    <row r="7170" s="27" customFormat="1" x14ac:dyDescent="0.25"/>
    <row r="7171" s="27" customFormat="1" x14ac:dyDescent="0.25"/>
    <row r="7172" s="27" customFormat="1" x14ac:dyDescent="0.25"/>
    <row r="7173" s="27" customFormat="1" x14ac:dyDescent="0.25"/>
    <row r="7174" s="27" customFormat="1" x14ac:dyDescent="0.25"/>
    <row r="7175" s="27" customFormat="1" x14ac:dyDescent="0.25"/>
    <row r="7176" s="27" customFormat="1" x14ac:dyDescent="0.25"/>
    <row r="7177" s="27" customFormat="1" x14ac:dyDescent="0.25"/>
    <row r="7178" s="27" customFormat="1" x14ac:dyDescent="0.25"/>
    <row r="7179" s="27" customFormat="1" x14ac:dyDescent="0.25"/>
    <row r="7180" s="27" customFormat="1" x14ac:dyDescent="0.25"/>
    <row r="7181" s="27" customFormat="1" x14ac:dyDescent="0.25"/>
    <row r="7182" s="27" customFormat="1" x14ac:dyDescent="0.25"/>
    <row r="7183" s="27" customFormat="1" x14ac:dyDescent="0.25"/>
    <row r="7184" s="27" customFormat="1" x14ac:dyDescent="0.25"/>
    <row r="7185" s="27" customFormat="1" x14ac:dyDescent="0.25"/>
    <row r="7186" s="27" customFormat="1" x14ac:dyDescent="0.25"/>
    <row r="7187" s="27" customFormat="1" x14ac:dyDescent="0.25"/>
    <row r="7188" s="27" customFormat="1" x14ac:dyDescent="0.25"/>
    <row r="7189" s="27" customFormat="1" x14ac:dyDescent="0.25"/>
    <row r="7190" s="27" customFormat="1" x14ac:dyDescent="0.25"/>
    <row r="7191" s="27" customFormat="1" x14ac:dyDescent="0.25"/>
    <row r="7192" s="27" customFormat="1" x14ac:dyDescent="0.25"/>
    <row r="7193" s="27" customFormat="1" x14ac:dyDescent="0.25"/>
    <row r="7194" s="27" customFormat="1" x14ac:dyDescent="0.25"/>
    <row r="7195" s="27" customFormat="1" x14ac:dyDescent="0.25"/>
    <row r="7196" s="27" customFormat="1" x14ac:dyDescent="0.25"/>
    <row r="7197" s="27" customFormat="1" x14ac:dyDescent="0.25"/>
    <row r="7198" s="27" customFormat="1" x14ac:dyDescent="0.25"/>
    <row r="7199" s="27" customFormat="1" x14ac:dyDescent="0.25"/>
    <row r="7200" s="27" customFormat="1" x14ac:dyDescent="0.25"/>
    <row r="7201" s="27" customFormat="1" x14ac:dyDescent="0.25"/>
    <row r="7202" s="27" customFormat="1" x14ac:dyDescent="0.25"/>
    <row r="7203" s="27" customFormat="1" x14ac:dyDescent="0.25"/>
    <row r="7204" s="27" customFormat="1" x14ac:dyDescent="0.25"/>
    <row r="7205" s="27" customFormat="1" x14ac:dyDescent="0.25"/>
    <row r="7206" s="27" customFormat="1" x14ac:dyDescent="0.25"/>
    <row r="7207" s="27" customFormat="1" x14ac:dyDescent="0.25"/>
    <row r="7208" s="27" customFormat="1" x14ac:dyDescent="0.25"/>
    <row r="7209" s="27" customFormat="1" x14ac:dyDescent="0.25"/>
    <row r="7210" s="27" customFormat="1" x14ac:dyDescent="0.25"/>
    <row r="7211" s="27" customFormat="1" x14ac:dyDescent="0.25"/>
    <row r="7212" s="27" customFormat="1" x14ac:dyDescent="0.25"/>
    <row r="7213" s="27" customFormat="1" x14ac:dyDescent="0.25"/>
    <row r="7214" s="27" customFormat="1" x14ac:dyDescent="0.25"/>
    <row r="7215" s="27" customFormat="1" x14ac:dyDescent="0.25"/>
    <row r="7216" s="27" customFormat="1" x14ac:dyDescent="0.25"/>
    <row r="7217" s="27" customFormat="1" x14ac:dyDescent="0.25"/>
    <row r="7218" s="27" customFormat="1" x14ac:dyDescent="0.25"/>
    <row r="7219" s="27" customFormat="1" x14ac:dyDescent="0.25"/>
    <row r="7220" s="27" customFormat="1" x14ac:dyDescent="0.25"/>
    <row r="7221" s="27" customFormat="1" x14ac:dyDescent="0.25"/>
    <row r="7222" s="27" customFormat="1" x14ac:dyDescent="0.25"/>
    <row r="7223" s="27" customFormat="1" x14ac:dyDescent="0.25"/>
    <row r="7224" s="27" customFormat="1" x14ac:dyDescent="0.25"/>
    <row r="7225" s="27" customFormat="1" x14ac:dyDescent="0.25"/>
    <row r="7226" s="27" customFormat="1" x14ac:dyDescent="0.25"/>
    <row r="7227" s="27" customFormat="1" x14ac:dyDescent="0.25"/>
    <row r="7228" s="27" customFormat="1" x14ac:dyDescent="0.25"/>
    <row r="7229" s="27" customFormat="1" x14ac:dyDescent="0.25"/>
    <row r="7230" s="27" customFormat="1" x14ac:dyDescent="0.25"/>
    <row r="7231" s="27" customFormat="1" x14ac:dyDescent="0.25"/>
    <row r="7232" s="27" customFormat="1" x14ac:dyDescent="0.25"/>
    <row r="7233" s="27" customFormat="1" x14ac:dyDescent="0.25"/>
    <row r="7234" s="27" customFormat="1" x14ac:dyDescent="0.25"/>
    <row r="7235" s="27" customFormat="1" x14ac:dyDescent="0.25"/>
    <row r="7236" s="27" customFormat="1" x14ac:dyDescent="0.25"/>
    <row r="7237" s="27" customFormat="1" x14ac:dyDescent="0.25"/>
    <row r="7238" s="27" customFormat="1" x14ac:dyDescent="0.25"/>
    <row r="7239" s="27" customFormat="1" x14ac:dyDescent="0.25"/>
    <row r="7240" s="27" customFormat="1" x14ac:dyDescent="0.25"/>
    <row r="7241" s="27" customFormat="1" x14ac:dyDescent="0.25"/>
    <row r="7242" s="27" customFormat="1" x14ac:dyDescent="0.25"/>
    <row r="7243" s="27" customFormat="1" x14ac:dyDescent="0.25"/>
    <row r="7244" s="27" customFormat="1" x14ac:dyDescent="0.25"/>
    <row r="7245" s="27" customFormat="1" x14ac:dyDescent="0.25"/>
    <row r="7246" s="27" customFormat="1" x14ac:dyDescent="0.25"/>
    <row r="7247" s="27" customFormat="1" x14ac:dyDescent="0.25"/>
    <row r="7248" s="27" customFormat="1" x14ac:dyDescent="0.25"/>
    <row r="7249" s="27" customFormat="1" x14ac:dyDescent="0.25"/>
    <row r="7250" s="27" customFormat="1" x14ac:dyDescent="0.25"/>
    <row r="7251" s="27" customFormat="1" x14ac:dyDescent="0.25"/>
    <row r="7252" s="27" customFormat="1" x14ac:dyDescent="0.25"/>
    <row r="7253" s="27" customFormat="1" x14ac:dyDescent="0.25"/>
    <row r="7254" s="27" customFormat="1" x14ac:dyDescent="0.25"/>
    <row r="7255" s="27" customFormat="1" x14ac:dyDescent="0.25"/>
    <row r="7256" s="27" customFormat="1" x14ac:dyDescent="0.25"/>
    <row r="7257" s="27" customFormat="1" x14ac:dyDescent="0.25"/>
    <row r="7258" s="27" customFormat="1" x14ac:dyDescent="0.25"/>
    <row r="7259" s="27" customFormat="1" x14ac:dyDescent="0.25"/>
    <row r="7260" s="27" customFormat="1" x14ac:dyDescent="0.25"/>
    <row r="7261" s="27" customFormat="1" x14ac:dyDescent="0.25"/>
    <row r="7262" s="27" customFormat="1" x14ac:dyDescent="0.25"/>
    <row r="7263" s="27" customFormat="1" x14ac:dyDescent="0.25"/>
    <row r="7264" s="27" customFormat="1" x14ac:dyDescent="0.25"/>
    <row r="7265" s="27" customFormat="1" x14ac:dyDescent="0.25"/>
    <row r="7266" s="27" customFormat="1" x14ac:dyDescent="0.25"/>
    <row r="7267" s="27" customFormat="1" x14ac:dyDescent="0.25"/>
    <row r="7268" s="27" customFormat="1" x14ac:dyDescent="0.25"/>
    <row r="7269" s="27" customFormat="1" x14ac:dyDescent="0.25"/>
    <row r="7270" s="27" customFormat="1" x14ac:dyDescent="0.25"/>
    <row r="7271" s="27" customFormat="1" x14ac:dyDescent="0.25"/>
    <row r="7272" s="27" customFormat="1" x14ac:dyDescent="0.25"/>
    <row r="7273" s="27" customFormat="1" x14ac:dyDescent="0.25"/>
    <row r="7274" s="27" customFormat="1" x14ac:dyDescent="0.25"/>
    <row r="7275" s="27" customFormat="1" x14ac:dyDescent="0.25"/>
    <row r="7276" s="27" customFormat="1" x14ac:dyDescent="0.25"/>
    <row r="7277" s="27" customFormat="1" x14ac:dyDescent="0.25"/>
    <row r="7278" s="27" customFormat="1" x14ac:dyDescent="0.25"/>
    <row r="7279" s="27" customFormat="1" x14ac:dyDescent="0.25"/>
    <row r="7280" s="27" customFormat="1" x14ac:dyDescent="0.25"/>
    <row r="7281" s="27" customFormat="1" x14ac:dyDescent="0.25"/>
    <row r="7282" s="27" customFormat="1" x14ac:dyDescent="0.25"/>
    <row r="7283" s="27" customFormat="1" x14ac:dyDescent="0.25"/>
    <row r="7284" s="27" customFormat="1" x14ac:dyDescent="0.25"/>
    <row r="7285" s="27" customFormat="1" x14ac:dyDescent="0.25"/>
    <row r="7286" s="27" customFormat="1" x14ac:dyDescent="0.25"/>
    <row r="7287" s="27" customFormat="1" x14ac:dyDescent="0.25"/>
    <row r="7288" s="27" customFormat="1" x14ac:dyDescent="0.25"/>
    <row r="7289" s="27" customFormat="1" x14ac:dyDescent="0.25"/>
    <row r="7290" s="27" customFormat="1" x14ac:dyDescent="0.25"/>
    <row r="7291" s="27" customFormat="1" x14ac:dyDescent="0.25"/>
    <row r="7292" s="27" customFormat="1" x14ac:dyDescent="0.25"/>
    <row r="7293" s="27" customFormat="1" x14ac:dyDescent="0.25"/>
    <row r="7294" s="27" customFormat="1" x14ac:dyDescent="0.25"/>
    <row r="7295" s="27" customFormat="1" x14ac:dyDescent="0.25"/>
    <row r="7296" s="27" customFormat="1" x14ac:dyDescent="0.25"/>
    <row r="7297" s="27" customFormat="1" x14ac:dyDescent="0.25"/>
    <row r="7298" s="27" customFormat="1" x14ac:dyDescent="0.25"/>
    <row r="7299" s="27" customFormat="1" x14ac:dyDescent="0.25"/>
    <row r="7300" s="27" customFormat="1" x14ac:dyDescent="0.25"/>
    <row r="7301" s="27" customFormat="1" x14ac:dyDescent="0.25"/>
    <row r="7302" s="27" customFormat="1" x14ac:dyDescent="0.25"/>
    <row r="7303" s="27" customFormat="1" x14ac:dyDescent="0.25"/>
    <row r="7304" s="27" customFormat="1" x14ac:dyDescent="0.25"/>
    <row r="7305" s="27" customFormat="1" x14ac:dyDescent="0.25"/>
    <row r="7306" s="27" customFormat="1" x14ac:dyDescent="0.25"/>
    <row r="7307" s="27" customFormat="1" x14ac:dyDescent="0.25"/>
    <row r="7308" s="27" customFormat="1" x14ac:dyDescent="0.25"/>
    <row r="7309" s="27" customFormat="1" x14ac:dyDescent="0.25"/>
    <row r="7310" s="27" customFormat="1" x14ac:dyDescent="0.25"/>
    <row r="7311" s="27" customFormat="1" x14ac:dyDescent="0.25"/>
    <row r="7312" s="27" customFormat="1" x14ac:dyDescent="0.25"/>
    <row r="7313" s="27" customFormat="1" x14ac:dyDescent="0.25"/>
    <row r="7314" s="27" customFormat="1" x14ac:dyDescent="0.25"/>
    <row r="7315" s="27" customFormat="1" x14ac:dyDescent="0.25"/>
    <row r="7316" s="27" customFormat="1" x14ac:dyDescent="0.25"/>
    <row r="7317" s="27" customFormat="1" x14ac:dyDescent="0.25"/>
    <row r="7318" s="27" customFormat="1" x14ac:dyDescent="0.25"/>
    <row r="7319" s="27" customFormat="1" x14ac:dyDescent="0.25"/>
    <row r="7320" s="27" customFormat="1" x14ac:dyDescent="0.25"/>
    <row r="7321" s="27" customFormat="1" x14ac:dyDescent="0.25"/>
    <row r="7322" s="27" customFormat="1" x14ac:dyDescent="0.25"/>
    <row r="7323" s="27" customFormat="1" x14ac:dyDescent="0.25"/>
    <row r="7324" s="27" customFormat="1" x14ac:dyDescent="0.25"/>
    <row r="7325" s="27" customFormat="1" x14ac:dyDescent="0.25"/>
    <row r="7326" s="27" customFormat="1" x14ac:dyDescent="0.25"/>
    <row r="7327" s="27" customFormat="1" x14ac:dyDescent="0.25"/>
    <row r="7328" s="27" customFormat="1" x14ac:dyDescent="0.25"/>
    <row r="7329" s="27" customFormat="1" x14ac:dyDescent="0.25"/>
    <row r="7330" s="27" customFormat="1" x14ac:dyDescent="0.25"/>
    <row r="7331" s="27" customFormat="1" x14ac:dyDescent="0.25"/>
    <row r="7332" s="27" customFormat="1" x14ac:dyDescent="0.25"/>
    <row r="7333" s="27" customFormat="1" x14ac:dyDescent="0.25"/>
    <row r="7334" s="27" customFormat="1" x14ac:dyDescent="0.25"/>
    <row r="7335" s="27" customFormat="1" x14ac:dyDescent="0.25"/>
    <row r="7336" s="27" customFormat="1" x14ac:dyDescent="0.25"/>
    <row r="7337" s="27" customFormat="1" x14ac:dyDescent="0.25"/>
    <row r="7338" s="27" customFormat="1" x14ac:dyDescent="0.25"/>
    <row r="7339" s="27" customFormat="1" x14ac:dyDescent="0.25"/>
    <row r="7340" s="27" customFormat="1" x14ac:dyDescent="0.25"/>
    <row r="7341" s="27" customFormat="1" x14ac:dyDescent="0.25"/>
    <row r="7342" s="27" customFormat="1" x14ac:dyDescent="0.25"/>
    <row r="7343" s="27" customFormat="1" x14ac:dyDescent="0.25"/>
    <row r="7344" s="27" customFormat="1" x14ac:dyDescent="0.25"/>
    <row r="7345" s="27" customFormat="1" x14ac:dyDescent="0.25"/>
    <row r="7346" s="27" customFormat="1" x14ac:dyDescent="0.25"/>
    <row r="7347" s="27" customFormat="1" x14ac:dyDescent="0.25"/>
    <row r="7348" s="27" customFormat="1" x14ac:dyDescent="0.25"/>
    <row r="7349" s="27" customFormat="1" x14ac:dyDescent="0.25"/>
    <row r="7350" s="27" customFormat="1" x14ac:dyDescent="0.25"/>
    <row r="7351" s="27" customFormat="1" x14ac:dyDescent="0.25"/>
    <row r="7352" s="27" customFormat="1" x14ac:dyDescent="0.25"/>
    <row r="7353" s="27" customFormat="1" x14ac:dyDescent="0.25"/>
    <row r="7354" s="27" customFormat="1" x14ac:dyDescent="0.25"/>
    <row r="7355" s="27" customFormat="1" x14ac:dyDescent="0.25"/>
    <row r="7356" s="27" customFormat="1" x14ac:dyDescent="0.25"/>
    <row r="7357" s="27" customFormat="1" x14ac:dyDescent="0.25"/>
    <row r="7358" s="27" customFormat="1" x14ac:dyDescent="0.25"/>
    <row r="7359" s="27" customFormat="1" x14ac:dyDescent="0.25"/>
    <row r="7360" s="27" customFormat="1" x14ac:dyDescent="0.25"/>
    <row r="7361" s="27" customFormat="1" x14ac:dyDescent="0.25"/>
    <row r="7362" s="27" customFormat="1" x14ac:dyDescent="0.25"/>
    <row r="7363" s="27" customFormat="1" x14ac:dyDescent="0.25"/>
    <row r="7364" s="27" customFormat="1" x14ac:dyDescent="0.25"/>
    <row r="7365" s="27" customFormat="1" x14ac:dyDescent="0.25"/>
    <row r="7366" s="27" customFormat="1" x14ac:dyDescent="0.25"/>
    <row r="7367" s="27" customFormat="1" x14ac:dyDescent="0.25"/>
    <row r="7368" s="27" customFormat="1" x14ac:dyDescent="0.25"/>
    <row r="7369" s="27" customFormat="1" x14ac:dyDescent="0.25"/>
    <row r="7370" s="27" customFormat="1" x14ac:dyDescent="0.25"/>
    <row r="7371" s="27" customFormat="1" x14ac:dyDescent="0.25"/>
    <row r="7372" s="27" customFormat="1" x14ac:dyDescent="0.25"/>
    <row r="7373" s="27" customFormat="1" x14ac:dyDescent="0.25"/>
    <row r="7374" s="27" customFormat="1" x14ac:dyDescent="0.25"/>
    <row r="7375" s="27" customFormat="1" x14ac:dyDescent="0.25"/>
    <row r="7376" s="27" customFormat="1" x14ac:dyDescent="0.25"/>
    <row r="7377" s="27" customFormat="1" x14ac:dyDescent="0.25"/>
    <row r="7378" s="27" customFormat="1" x14ac:dyDescent="0.25"/>
    <row r="7379" s="27" customFormat="1" x14ac:dyDescent="0.25"/>
    <row r="7380" s="27" customFormat="1" x14ac:dyDescent="0.25"/>
    <row r="7381" s="27" customFormat="1" x14ac:dyDescent="0.25"/>
    <row r="7382" s="27" customFormat="1" x14ac:dyDescent="0.25"/>
    <row r="7383" s="27" customFormat="1" x14ac:dyDescent="0.25"/>
    <row r="7384" s="27" customFormat="1" x14ac:dyDescent="0.25"/>
    <row r="7385" s="27" customFormat="1" x14ac:dyDescent="0.25"/>
    <row r="7386" s="27" customFormat="1" x14ac:dyDescent="0.25"/>
    <row r="7387" s="27" customFormat="1" x14ac:dyDescent="0.25"/>
    <row r="7388" s="27" customFormat="1" x14ac:dyDescent="0.25"/>
    <row r="7389" s="27" customFormat="1" x14ac:dyDescent="0.25"/>
    <row r="7390" s="27" customFormat="1" x14ac:dyDescent="0.25"/>
    <row r="7391" s="27" customFormat="1" x14ac:dyDescent="0.25"/>
    <row r="7392" s="27" customFormat="1" x14ac:dyDescent="0.25"/>
    <row r="7393" s="27" customFormat="1" x14ac:dyDescent="0.25"/>
    <row r="7394" s="27" customFormat="1" x14ac:dyDescent="0.25"/>
    <row r="7395" s="27" customFormat="1" x14ac:dyDescent="0.25"/>
    <row r="7396" s="27" customFormat="1" x14ac:dyDescent="0.25"/>
    <row r="7397" s="27" customFormat="1" x14ac:dyDescent="0.25"/>
    <row r="7398" s="27" customFormat="1" x14ac:dyDescent="0.25"/>
    <row r="7399" s="27" customFormat="1" x14ac:dyDescent="0.25"/>
    <row r="7400" s="27" customFormat="1" x14ac:dyDescent="0.25"/>
    <row r="7401" s="27" customFormat="1" x14ac:dyDescent="0.25"/>
    <row r="7402" s="27" customFormat="1" x14ac:dyDescent="0.25"/>
    <row r="7403" s="27" customFormat="1" x14ac:dyDescent="0.25"/>
    <row r="7404" s="27" customFormat="1" x14ac:dyDescent="0.25"/>
    <row r="7405" s="27" customFormat="1" x14ac:dyDescent="0.25"/>
    <row r="7406" s="27" customFormat="1" x14ac:dyDescent="0.25"/>
    <row r="7407" s="27" customFormat="1" x14ac:dyDescent="0.25"/>
    <row r="7408" s="27" customFormat="1" x14ac:dyDescent="0.25"/>
    <row r="7409" s="27" customFormat="1" x14ac:dyDescent="0.25"/>
    <row r="7410" s="27" customFormat="1" x14ac:dyDescent="0.25"/>
    <row r="7411" s="27" customFormat="1" x14ac:dyDescent="0.25"/>
    <row r="7412" s="27" customFormat="1" x14ac:dyDescent="0.25"/>
    <row r="7413" s="27" customFormat="1" x14ac:dyDescent="0.25"/>
    <row r="7414" s="27" customFormat="1" x14ac:dyDescent="0.25"/>
    <row r="7415" s="27" customFormat="1" x14ac:dyDescent="0.25"/>
    <row r="7416" s="27" customFormat="1" x14ac:dyDescent="0.25"/>
    <row r="7417" s="27" customFormat="1" x14ac:dyDescent="0.25"/>
    <row r="7418" s="27" customFormat="1" x14ac:dyDescent="0.25"/>
    <row r="7419" s="27" customFormat="1" x14ac:dyDescent="0.25"/>
    <row r="7420" s="27" customFormat="1" x14ac:dyDescent="0.25"/>
    <row r="7421" s="27" customFormat="1" x14ac:dyDescent="0.25"/>
    <row r="7422" s="27" customFormat="1" x14ac:dyDescent="0.25"/>
    <row r="7423" s="27" customFormat="1" x14ac:dyDescent="0.25"/>
    <row r="7424" s="27" customFormat="1" x14ac:dyDescent="0.25"/>
    <row r="7425" s="27" customFormat="1" x14ac:dyDescent="0.25"/>
    <row r="7426" s="27" customFormat="1" x14ac:dyDescent="0.25"/>
    <row r="7427" s="27" customFormat="1" x14ac:dyDescent="0.25"/>
    <row r="7428" s="27" customFormat="1" x14ac:dyDescent="0.25"/>
    <row r="7429" s="27" customFormat="1" x14ac:dyDescent="0.25"/>
    <row r="7430" s="27" customFormat="1" x14ac:dyDescent="0.25"/>
    <row r="7431" s="27" customFormat="1" x14ac:dyDescent="0.25"/>
    <row r="7432" s="27" customFormat="1" x14ac:dyDescent="0.25"/>
    <row r="7433" s="27" customFormat="1" x14ac:dyDescent="0.25"/>
    <row r="7434" s="27" customFormat="1" x14ac:dyDescent="0.25"/>
    <row r="7435" s="27" customFormat="1" x14ac:dyDescent="0.25"/>
    <row r="7436" s="27" customFormat="1" x14ac:dyDescent="0.25"/>
    <row r="7437" s="27" customFormat="1" x14ac:dyDescent="0.25"/>
    <row r="7438" s="27" customFormat="1" x14ac:dyDescent="0.25"/>
    <row r="7439" s="27" customFormat="1" x14ac:dyDescent="0.25"/>
    <row r="7440" s="27" customFormat="1" x14ac:dyDescent="0.25"/>
    <row r="7441" s="27" customFormat="1" x14ac:dyDescent="0.25"/>
    <row r="7442" s="27" customFormat="1" x14ac:dyDescent="0.25"/>
    <row r="7443" s="27" customFormat="1" x14ac:dyDescent="0.25"/>
    <row r="7444" s="27" customFormat="1" x14ac:dyDescent="0.25"/>
    <row r="7445" s="27" customFormat="1" x14ac:dyDescent="0.25"/>
    <row r="7446" s="27" customFormat="1" x14ac:dyDescent="0.25"/>
    <row r="7447" s="27" customFormat="1" x14ac:dyDescent="0.25"/>
    <row r="7448" s="27" customFormat="1" x14ac:dyDescent="0.25"/>
    <row r="7449" s="27" customFormat="1" x14ac:dyDescent="0.25"/>
    <row r="7450" s="27" customFormat="1" x14ac:dyDescent="0.25"/>
    <row r="7451" s="27" customFormat="1" x14ac:dyDescent="0.25"/>
    <row r="7452" s="27" customFormat="1" x14ac:dyDescent="0.25"/>
    <row r="7453" s="27" customFormat="1" x14ac:dyDescent="0.25"/>
    <row r="7454" s="27" customFormat="1" x14ac:dyDescent="0.25"/>
    <row r="7455" s="27" customFormat="1" x14ac:dyDescent="0.25"/>
    <row r="7456" s="27" customFormat="1" x14ac:dyDescent="0.25"/>
    <row r="7457" s="27" customFormat="1" x14ac:dyDescent="0.25"/>
    <row r="7458" s="27" customFormat="1" x14ac:dyDescent="0.25"/>
    <row r="7459" s="27" customFormat="1" x14ac:dyDescent="0.25"/>
    <row r="7460" s="27" customFormat="1" x14ac:dyDescent="0.25"/>
    <row r="7461" s="27" customFormat="1" x14ac:dyDescent="0.25"/>
    <row r="7462" s="27" customFormat="1" x14ac:dyDescent="0.25"/>
    <row r="7463" s="27" customFormat="1" x14ac:dyDescent="0.25"/>
    <row r="7464" s="27" customFormat="1" x14ac:dyDescent="0.25"/>
    <row r="7465" s="27" customFormat="1" x14ac:dyDescent="0.25"/>
    <row r="7466" s="27" customFormat="1" x14ac:dyDescent="0.25"/>
    <row r="7467" s="27" customFormat="1" x14ac:dyDescent="0.25"/>
    <row r="7468" s="27" customFormat="1" x14ac:dyDescent="0.25"/>
    <row r="7469" s="27" customFormat="1" x14ac:dyDescent="0.25"/>
    <row r="7470" s="27" customFormat="1" x14ac:dyDescent="0.25"/>
    <row r="7471" s="27" customFormat="1" x14ac:dyDescent="0.25"/>
    <row r="7472" s="27" customFormat="1" x14ac:dyDescent="0.25"/>
    <row r="7473" s="27" customFormat="1" x14ac:dyDescent="0.25"/>
    <row r="7474" s="27" customFormat="1" x14ac:dyDescent="0.25"/>
    <row r="7475" s="27" customFormat="1" x14ac:dyDescent="0.25"/>
    <row r="7476" s="27" customFormat="1" x14ac:dyDescent="0.25"/>
    <row r="7477" s="27" customFormat="1" x14ac:dyDescent="0.25"/>
    <row r="7478" s="27" customFormat="1" x14ac:dyDescent="0.25"/>
    <row r="7479" s="27" customFormat="1" x14ac:dyDescent="0.25"/>
    <row r="7480" s="27" customFormat="1" x14ac:dyDescent="0.25"/>
    <row r="7481" s="27" customFormat="1" x14ac:dyDescent="0.25"/>
    <row r="7482" s="27" customFormat="1" x14ac:dyDescent="0.25"/>
    <row r="7483" s="27" customFormat="1" x14ac:dyDescent="0.25"/>
    <row r="7484" s="27" customFormat="1" x14ac:dyDescent="0.25"/>
    <row r="7485" s="27" customFormat="1" x14ac:dyDescent="0.25"/>
    <row r="7486" s="27" customFormat="1" x14ac:dyDescent="0.25"/>
    <row r="7487" s="27" customFormat="1" x14ac:dyDescent="0.25"/>
    <row r="7488" s="27" customFormat="1" x14ac:dyDescent="0.25"/>
    <row r="7489" s="27" customFormat="1" x14ac:dyDescent="0.25"/>
    <row r="7490" s="27" customFormat="1" x14ac:dyDescent="0.25"/>
    <row r="7491" s="27" customFormat="1" x14ac:dyDescent="0.25"/>
    <row r="7492" s="27" customFormat="1" x14ac:dyDescent="0.25"/>
    <row r="7493" s="27" customFormat="1" x14ac:dyDescent="0.25"/>
    <row r="7494" s="27" customFormat="1" x14ac:dyDescent="0.25"/>
    <row r="7495" s="27" customFormat="1" x14ac:dyDescent="0.25"/>
    <row r="7496" s="27" customFormat="1" x14ac:dyDescent="0.25"/>
    <row r="7497" s="27" customFormat="1" x14ac:dyDescent="0.25"/>
    <row r="7498" s="27" customFormat="1" x14ac:dyDescent="0.25"/>
    <row r="7499" s="27" customFormat="1" x14ac:dyDescent="0.25"/>
    <row r="7500" s="27" customFormat="1" x14ac:dyDescent="0.25"/>
    <row r="7501" s="27" customFormat="1" x14ac:dyDescent="0.25"/>
    <row r="7502" s="27" customFormat="1" x14ac:dyDescent="0.25"/>
    <row r="7503" s="27" customFormat="1" x14ac:dyDescent="0.25"/>
    <row r="7504" s="27" customFormat="1" x14ac:dyDescent="0.25"/>
    <row r="7505" s="27" customFormat="1" x14ac:dyDescent="0.25"/>
    <row r="7506" s="27" customFormat="1" x14ac:dyDescent="0.25"/>
    <row r="7507" s="27" customFormat="1" x14ac:dyDescent="0.25"/>
    <row r="7508" s="27" customFormat="1" x14ac:dyDescent="0.25"/>
    <row r="7509" s="27" customFormat="1" x14ac:dyDescent="0.25"/>
    <row r="7510" s="27" customFormat="1" x14ac:dyDescent="0.25"/>
    <row r="7511" s="27" customFormat="1" x14ac:dyDescent="0.25"/>
    <row r="7512" s="27" customFormat="1" x14ac:dyDescent="0.25"/>
    <row r="7513" s="27" customFormat="1" x14ac:dyDescent="0.25"/>
    <row r="7514" s="27" customFormat="1" x14ac:dyDescent="0.25"/>
    <row r="7515" s="27" customFormat="1" x14ac:dyDescent="0.25"/>
    <row r="7516" s="27" customFormat="1" x14ac:dyDescent="0.25"/>
    <row r="7517" s="27" customFormat="1" x14ac:dyDescent="0.25"/>
    <row r="7518" s="27" customFormat="1" x14ac:dyDescent="0.25"/>
    <row r="7519" s="27" customFormat="1" x14ac:dyDescent="0.25"/>
    <row r="7520" s="27" customFormat="1" x14ac:dyDescent="0.25"/>
    <row r="7521" s="27" customFormat="1" x14ac:dyDescent="0.25"/>
    <row r="7522" s="27" customFormat="1" x14ac:dyDescent="0.25"/>
    <row r="7523" s="27" customFormat="1" x14ac:dyDescent="0.25"/>
    <row r="7524" s="27" customFormat="1" x14ac:dyDescent="0.25"/>
    <row r="7525" s="27" customFormat="1" x14ac:dyDescent="0.25"/>
    <row r="7526" s="27" customFormat="1" x14ac:dyDescent="0.25"/>
    <row r="7527" s="27" customFormat="1" x14ac:dyDescent="0.25"/>
    <row r="7528" s="27" customFormat="1" x14ac:dyDescent="0.25"/>
    <row r="7529" s="27" customFormat="1" x14ac:dyDescent="0.25"/>
    <row r="7530" s="27" customFormat="1" x14ac:dyDescent="0.25"/>
    <row r="7531" s="27" customFormat="1" x14ac:dyDescent="0.25"/>
    <row r="7532" s="27" customFormat="1" x14ac:dyDescent="0.25"/>
    <row r="7533" s="27" customFormat="1" x14ac:dyDescent="0.25"/>
    <row r="7534" s="27" customFormat="1" x14ac:dyDescent="0.25"/>
    <row r="7535" s="27" customFormat="1" x14ac:dyDescent="0.25"/>
    <row r="7536" s="27" customFormat="1" x14ac:dyDescent="0.25"/>
    <row r="7537" s="27" customFormat="1" x14ac:dyDescent="0.25"/>
    <row r="7538" s="27" customFormat="1" x14ac:dyDescent="0.25"/>
    <row r="7539" s="27" customFormat="1" x14ac:dyDescent="0.25"/>
    <row r="7540" s="27" customFormat="1" x14ac:dyDescent="0.25"/>
    <row r="7541" s="27" customFormat="1" x14ac:dyDescent="0.25"/>
    <row r="7542" s="27" customFormat="1" x14ac:dyDescent="0.25"/>
    <row r="7543" s="27" customFormat="1" x14ac:dyDescent="0.25"/>
    <row r="7544" s="27" customFormat="1" x14ac:dyDescent="0.25"/>
    <row r="7545" s="27" customFormat="1" x14ac:dyDescent="0.25"/>
    <row r="7546" s="27" customFormat="1" x14ac:dyDescent="0.25"/>
    <row r="7547" s="27" customFormat="1" x14ac:dyDescent="0.25"/>
    <row r="7548" s="27" customFormat="1" x14ac:dyDescent="0.25"/>
    <row r="7549" s="27" customFormat="1" x14ac:dyDescent="0.25"/>
    <row r="7550" s="27" customFormat="1" x14ac:dyDescent="0.25"/>
    <row r="7551" s="27" customFormat="1" x14ac:dyDescent="0.25"/>
    <row r="7552" s="27" customFormat="1" x14ac:dyDescent="0.25"/>
    <row r="7553" s="27" customFormat="1" x14ac:dyDescent="0.25"/>
    <row r="7554" s="27" customFormat="1" x14ac:dyDescent="0.25"/>
    <row r="7555" s="27" customFormat="1" x14ac:dyDescent="0.25"/>
    <row r="7556" s="27" customFormat="1" x14ac:dyDescent="0.25"/>
    <row r="7557" s="27" customFormat="1" x14ac:dyDescent="0.25"/>
    <row r="7558" s="27" customFormat="1" x14ac:dyDescent="0.25"/>
    <row r="7559" s="27" customFormat="1" x14ac:dyDescent="0.25"/>
    <row r="7560" s="27" customFormat="1" x14ac:dyDescent="0.25"/>
    <row r="7561" s="27" customFormat="1" x14ac:dyDescent="0.25"/>
    <row r="7562" s="27" customFormat="1" x14ac:dyDescent="0.25"/>
    <row r="7563" s="27" customFormat="1" x14ac:dyDescent="0.25"/>
    <row r="7564" s="27" customFormat="1" x14ac:dyDescent="0.25"/>
    <row r="7565" s="27" customFormat="1" x14ac:dyDescent="0.25"/>
    <row r="7566" s="27" customFormat="1" x14ac:dyDescent="0.25"/>
    <row r="7567" s="27" customFormat="1" x14ac:dyDescent="0.25"/>
    <row r="7568" s="27" customFormat="1" x14ac:dyDescent="0.25"/>
    <row r="7569" s="27" customFormat="1" x14ac:dyDescent="0.25"/>
    <row r="7570" s="27" customFormat="1" x14ac:dyDescent="0.25"/>
    <row r="7571" s="27" customFormat="1" x14ac:dyDescent="0.25"/>
    <row r="7572" s="27" customFormat="1" x14ac:dyDescent="0.25"/>
    <row r="7573" s="27" customFormat="1" x14ac:dyDescent="0.25"/>
    <row r="7574" s="27" customFormat="1" x14ac:dyDescent="0.25"/>
    <row r="7575" s="27" customFormat="1" x14ac:dyDescent="0.25"/>
    <row r="7576" s="27" customFormat="1" x14ac:dyDescent="0.25"/>
    <row r="7577" s="27" customFormat="1" x14ac:dyDescent="0.25"/>
    <row r="7578" s="27" customFormat="1" x14ac:dyDescent="0.25"/>
    <row r="7579" s="27" customFormat="1" x14ac:dyDescent="0.25"/>
    <row r="7580" s="27" customFormat="1" x14ac:dyDescent="0.25"/>
    <row r="7581" s="27" customFormat="1" x14ac:dyDescent="0.25"/>
    <row r="7582" s="27" customFormat="1" x14ac:dyDescent="0.25"/>
    <row r="7583" s="27" customFormat="1" x14ac:dyDescent="0.25"/>
    <row r="7584" s="27" customFormat="1" x14ac:dyDescent="0.25"/>
    <row r="7585" s="27" customFormat="1" x14ac:dyDescent="0.25"/>
    <row r="7586" s="27" customFormat="1" x14ac:dyDescent="0.25"/>
    <row r="7587" s="27" customFormat="1" x14ac:dyDescent="0.25"/>
    <row r="7588" s="27" customFormat="1" x14ac:dyDescent="0.25"/>
    <row r="7589" s="27" customFormat="1" x14ac:dyDescent="0.25"/>
    <row r="7590" s="27" customFormat="1" x14ac:dyDescent="0.25"/>
    <row r="7591" s="27" customFormat="1" x14ac:dyDescent="0.25"/>
    <row r="7592" s="27" customFormat="1" x14ac:dyDescent="0.25"/>
    <row r="7593" s="27" customFormat="1" x14ac:dyDescent="0.25"/>
    <row r="7594" s="27" customFormat="1" x14ac:dyDescent="0.25"/>
    <row r="7595" s="27" customFormat="1" x14ac:dyDescent="0.25"/>
    <row r="7596" s="27" customFormat="1" x14ac:dyDescent="0.25"/>
    <row r="7597" s="27" customFormat="1" x14ac:dyDescent="0.25"/>
    <row r="7598" s="27" customFormat="1" x14ac:dyDescent="0.25"/>
    <row r="7599" s="27" customFormat="1" x14ac:dyDescent="0.25"/>
    <row r="7600" s="27" customFormat="1" x14ac:dyDescent="0.25"/>
    <row r="7601" s="27" customFormat="1" x14ac:dyDescent="0.25"/>
    <row r="7602" s="27" customFormat="1" x14ac:dyDescent="0.25"/>
    <row r="7603" s="27" customFormat="1" x14ac:dyDescent="0.25"/>
    <row r="7604" s="27" customFormat="1" x14ac:dyDescent="0.25"/>
    <row r="7605" s="27" customFormat="1" x14ac:dyDescent="0.25"/>
    <row r="7606" s="27" customFormat="1" x14ac:dyDescent="0.25"/>
    <row r="7607" s="27" customFormat="1" x14ac:dyDescent="0.25"/>
    <row r="7608" s="27" customFormat="1" x14ac:dyDescent="0.25"/>
    <row r="7609" s="27" customFormat="1" x14ac:dyDescent="0.25"/>
    <row r="7610" s="27" customFormat="1" x14ac:dyDescent="0.25"/>
    <row r="7611" s="27" customFormat="1" x14ac:dyDescent="0.25"/>
    <row r="7612" s="27" customFormat="1" x14ac:dyDescent="0.25"/>
    <row r="7613" s="27" customFormat="1" x14ac:dyDescent="0.25"/>
    <row r="7614" s="27" customFormat="1" x14ac:dyDescent="0.25"/>
    <row r="7615" s="27" customFormat="1" x14ac:dyDescent="0.25"/>
    <row r="7616" s="27" customFormat="1" x14ac:dyDescent="0.25"/>
    <row r="7617" s="27" customFormat="1" x14ac:dyDescent="0.25"/>
    <row r="7618" s="27" customFormat="1" x14ac:dyDescent="0.25"/>
    <row r="7619" s="27" customFormat="1" x14ac:dyDescent="0.25"/>
    <row r="7620" s="27" customFormat="1" x14ac:dyDescent="0.25"/>
    <row r="7621" s="27" customFormat="1" x14ac:dyDescent="0.25"/>
    <row r="7622" s="27" customFormat="1" x14ac:dyDescent="0.25"/>
    <row r="7623" s="27" customFormat="1" x14ac:dyDescent="0.25"/>
    <row r="7624" s="27" customFormat="1" x14ac:dyDescent="0.25"/>
    <row r="7625" s="27" customFormat="1" x14ac:dyDescent="0.25"/>
    <row r="7626" s="27" customFormat="1" x14ac:dyDescent="0.25"/>
    <row r="7627" s="27" customFormat="1" x14ac:dyDescent="0.25"/>
    <row r="7628" s="27" customFormat="1" x14ac:dyDescent="0.25"/>
    <row r="7629" s="27" customFormat="1" x14ac:dyDescent="0.25"/>
    <row r="7630" s="27" customFormat="1" x14ac:dyDescent="0.25"/>
    <row r="7631" s="27" customFormat="1" x14ac:dyDescent="0.25"/>
    <row r="7632" s="27" customFormat="1" x14ac:dyDescent="0.25"/>
    <row r="7633" s="27" customFormat="1" x14ac:dyDescent="0.25"/>
    <row r="7634" s="27" customFormat="1" x14ac:dyDescent="0.25"/>
    <row r="7635" s="27" customFormat="1" x14ac:dyDescent="0.25"/>
    <row r="7636" s="27" customFormat="1" x14ac:dyDescent="0.25"/>
    <row r="7637" s="27" customFormat="1" x14ac:dyDescent="0.25"/>
    <row r="7638" s="27" customFormat="1" x14ac:dyDescent="0.25"/>
    <row r="7639" s="27" customFormat="1" x14ac:dyDescent="0.25"/>
    <row r="7640" s="27" customFormat="1" x14ac:dyDescent="0.25"/>
    <row r="7641" s="27" customFormat="1" x14ac:dyDescent="0.25"/>
    <row r="7642" s="27" customFormat="1" x14ac:dyDescent="0.25"/>
    <row r="7643" s="27" customFormat="1" x14ac:dyDescent="0.25"/>
    <row r="7644" s="27" customFormat="1" x14ac:dyDescent="0.25"/>
    <row r="7645" s="27" customFormat="1" x14ac:dyDescent="0.25"/>
    <row r="7646" s="27" customFormat="1" x14ac:dyDescent="0.25"/>
    <row r="7647" s="27" customFormat="1" x14ac:dyDescent="0.25"/>
    <row r="7648" s="27" customFormat="1" x14ac:dyDescent="0.25"/>
    <row r="7649" s="27" customFormat="1" x14ac:dyDescent="0.25"/>
    <row r="7650" s="27" customFormat="1" x14ac:dyDescent="0.25"/>
    <row r="7651" s="27" customFormat="1" x14ac:dyDescent="0.25"/>
    <row r="7652" s="27" customFormat="1" x14ac:dyDescent="0.25"/>
    <row r="7653" s="27" customFormat="1" x14ac:dyDescent="0.25"/>
    <row r="7654" s="27" customFormat="1" x14ac:dyDescent="0.25"/>
    <row r="7655" s="27" customFormat="1" x14ac:dyDescent="0.25"/>
    <row r="7656" s="27" customFormat="1" x14ac:dyDescent="0.25"/>
    <row r="7657" s="27" customFormat="1" x14ac:dyDescent="0.25"/>
    <row r="7658" s="27" customFormat="1" x14ac:dyDescent="0.25"/>
    <row r="7659" s="27" customFormat="1" x14ac:dyDescent="0.25"/>
    <row r="7660" s="27" customFormat="1" x14ac:dyDescent="0.25"/>
    <row r="7661" s="27" customFormat="1" x14ac:dyDescent="0.25"/>
    <row r="7662" s="27" customFormat="1" x14ac:dyDescent="0.25"/>
    <row r="7663" s="27" customFormat="1" x14ac:dyDescent="0.25"/>
    <row r="7664" s="27" customFormat="1" x14ac:dyDescent="0.25"/>
    <row r="7665" s="27" customFormat="1" x14ac:dyDescent="0.25"/>
    <row r="7666" s="27" customFormat="1" x14ac:dyDescent="0.25"/>
    <row r="7667" s="27" customFormat="1" x14ac:dyDescent="0.25"/>
    <row r="7668" s="27" customFormat="1" x14ac:dyDescent="0.25"/>
    <row r="7669" s="27" customFormat="1" x14ac:dyDescent="0.25"/>
    <row r="7670" s="27" customFormat="1" x14ac:dyDescent="0.25"/>
    <row r="7671" s="27" customFormat="1" x14ac:dyDescent="0.25"/>
    <row r="7672" s="27" customFormat="1" x14ac:dyDescent="0.25"/>
    <row r="7673" s="27" customFormat="1" x14ac:dyDescent="0.25"/>
    <row r="7674" s="27" customFormat="1" x14ac:dyDescent="0.25"/>
    <row r="7675" s="27" customFormat="1" x14ac:dyDescent="0.25"/>
    <row r="7676" s="27" customFormat="1" x14ac:dyDescent="0.25"/>
    <row r="7677" s="27" customFormat="1" x14ac:dyDescent="0.25"/>
    <row r="7678" s="27" customFormat="1" x14ac:dyDescent="0.25"/>
    <row r="7679" s="27" customFormat="1" x14ac:dyDescent="0.25"/>
    <row r="7680" s="27" customFormat="1" x14ac:dyDescent="0.25"/>
    <row r="7681" s="27" customFormat="1" x14ac:dyDescent="0.25"/>
    <row r="7682" s="27" customFormat="1" x14ac:dyDescent="0.25"/>
    <row r="7683" s="27" customFormat="1" x14ac:dyDescent="0.25"/>
    <row r="7684" s="27" customFormat="1" x14ac:dyDescent="0.25"/>
    <row r="7685" s="27" customFormat="1" x14ac:dyDescent="0.25"/>
    <row r="7686" s="27" customFormat="1" x14ac:dyDescent="0.25"/>
    <row r="7687" s="27" customFormat="1" x14ac:dyDescent="0.25"/>
    <row r="7688" s="27" customFormat="1" x14ac:dyDescent="0.25"/>
    <row r="7689" s="27" customFormat="1" x14ac:dyDescent="0.25"/>
    <row r="7690" s="27" customFormat="1" x14ac:dyDescent="0.25"/>
    <row r="7691" s="27" customFormat="1" x14ac:dyDescent="0.25"/>
    <row r="7692" s="27" customFormat="1" x14ac:dyDescent="0.25"/>
    <row r="7693" s="27" customFormat="1" x14ac:dyDescent="0.25"/>
    <row r="7694" s="27" customFormat="1" x14ac:dyDescent="0.25"/>
    <row r="7695" s="27" customFormat="1" x14ac:dyDescent="0.25"/>
    <row r="7696" s="27" customFormat="1" x14ac:dyDescent="0.25"/>
    <row r="7697" s="27" customFormat="1" x14ac:dyDescent="0.25"/>
    <row r="7698" s="27" customFormat="1" x14ac:dyDescent="0.25"/>
    <row r="7699" s="27" customFormat="1" x14ac:dyDescent="0.25"/>
    <row r="7700" s="27" customFormat="1" x14ac:dyDescent="0.25"/>
    <row r="7701" s="27" customFormat="1" x14ac:dyDescent="0.25"/>
    <row r="7702" s="27" customFormat="1" x14ac:dyDescent="0.25"/>
    <row r="7703" s="27" customFormat="1" x14ac:dyDescent="0.25"/>
    <row r="7704" s="27" customFormat="1" x14ac:dyDescent="0.25"/>
    <row r="7705" s="27" customFormat="1" x14ac:dyDescent="0.25"/>
    <row r="7706" s="27" customFormat="1" x14ac:dyDescent="0.25"/>
    <row r="7707" s="27" customFormat="1" x14ac:dyDescent="0.25"/>
    <row r="7708" s="27" customFormat="1" x14ac:dyDescent="0.25"/>
    <row r="7709" s="27" customFormat="1" x14ac:dyDescent="0.25"/>
    <row r="7710" s="27" customFormat="1" x14ac:dyDescent="0.25"/>
    <row r="7711" s="27" customFormat="1" x14ac:dyDescent="0.25"/>
    <row r="7712" s="27" customFormat="1" x14ac:dyDescent="0.25"/>
    <row r="7713" s="27" customFormat="1" x14ac:dyDescent="0.25"/>
    <row r="7714" s="27" customFormat="1" x14ac:dyDescent="0.25"/>
    <row r="7715" s="27" customFormat="1" x14ac:dyDescent="0.25"/>
    <row r="7716" s="27" customFormat="1" x14ac:dyDescent="0.25"/>
    <row r="7717" s="27" customFormat="1" x14ac:dyDescent="0.25"/>
    <row r="7718" s="27" customFormat="1" x14ac:dyDescent="0.25"/>
    <row r="7719" s="27" customFormat="1" x14ac:dyDescent="0.25"/>
    <row r="7720" s="27" customFormat="1" x14ac:dyDescent="0.25"/>
    <row r="7721" s="27" customFormat="1" x14ac:dyDescent="0.25"/>
    <row r="7722" s="27" customFormat="1" x14ac:dyDescent="0.25"/>
    <row r="7723" s="27" customFormat="1" x14ac:dyDescent="0.25"/>
    <row r="7724" s="27" customFormat="1" x14ac:dyDescent="0.25"/>
    <row r="7725" s="27" customFormat="1" x14ac:dyDescent="0.25"/>
    <row r="7726" s="27" customFormat="1" x14ac:dyDescent="0.25"/>
    <row r="7727" s="27" customFormat="1" x14ac:dyDescent="0.25"/>
    <row r="7728" s="27" customFormat="1" x14ac:dyDescent="0.25"/>
    <row r="7729" s="27" customFormat="1" x14ac:dyDescent="0.25"/>
    <row r="7730" s="27" customFormat="1" x14ac:dyDescent="0.25"/>
    <row r="7731" s="27" customFormat="1" x14ac:dyDescent="0.25"/>
    <row r="7732" s="27" customFormat="1" x14ac:dyDescent="0.25"/>
    <row r="7733" s="27" customFormat="1" x14ac:dyDescent="0.25"/>
    <row r="7734" s="27" customFormat="1" x14ac:dyDescent="0.25"/>
    <row r="7735" s="27" customFormat="1" x14ac:dyDescent="0.25"/>
    <row r="7736" s="27" customFormat="1" x14ac:dyDescent="0.25"/>
    <row r="7737" s="27" customFormat="1" x14ac:dyDescent="0.25"/>
    <row r="7738" s="27" customFormat="1" x14ac:dyDescent="0.25"/>
    <row r="7739" s="27" customFormat="1" x14ac:dyDescent="0.25"/>
    <row r="7740" s="27" customFormat="1" x14ac:dyDescent="0.25"/>
    <row r="7741" s="27" customFormat="1" x14ac:dyDescent="0.25"/>
    <row r="7742" s="27" customFormat="1" x14ac:dyDescent="0.25"/>
    <row r="7743" s="27" customFormat="1" x14ac:dyDescent="0.25"/>
    <row r="7744" s="27" customFormat="1" x14ac:dyDescent="0.25"/>
    <row r="7745" s="27" customFormat="1" x14ac:dyDescent="0.25"/>
    <row r="7746" s="27" customFormat="1" x14ac:dyDescent="0.25"/>
    <row r="7747" s="27" customFormat="1" x14ac:dyDescent="0.25"/>
    <row r="7748" s="27" customFormat="1" x14ac:dyDescent="0.25"/>
    <row r="7749" s="27" customFormat="1" x14ac:dyDescent="0.25"/>
    <row r="7750" s="27" customFormat="1" x14ac:dyDescent="0.25"/>
    <row r="7751" s="27" customFormat="1" x14ac:dyDescent="0.25"/>
    <row r="7752" s="27" customFormat="1" x14ac:dyDescent="0.25"/>
    <row r="7753" s="27" customFormat="1" x14ac:dyDescent="0.25"/>
    <row r="7754" s="27" customFormat="1" x14ac:dyDescent="0.25"/>
    <row r="7755" s="27" customFormat="1" x14ac:dyDescent="0.25"/>
    <row r="7756" s="27" customFormat="1" x14ac:dyDescent="0.25"/>
    <row r="7757" s="27" customFormat="1" x14ac:dyDescent="0.25"/>
    <row r="7758" s="27" customFormat="1" x14ac:dyDescent="0.25"/>
    <row r="7759" s="27" customFormat="1" x14ac:dyDescent="0.25"/>
    <row r="7760" s="27" customFormat="1" x14ac:dyDescent="0.25"/>
    <row r="7761" s="27" customFormat="1" x14ac:dyDescent="0.25"/>
    <row r="7762" s="27" customFormat="1" x14ac:dyDescent="0.25"/>
    <row r="7763" s="27" customFormat="1" x14ac:dyDescent="0.25"/>
    <row r="7764" s="27" customFormat="1" x14ac:dyDescent="0.25"/>
    <row r="7765" s="27" customFormat="1" x14ac:dyDescent="0.25"/>
    <row r="7766" s="27" customFormat="1" x14ac:dyDescent="0.25"/>
    <row r="7767" s="27" customFormat="1" x14ac:dyDescent="0.25"/>
    <row r="7768" s="27" customFormat="1" x14ac:dyDescent="0.25"/>
    <row r="7769" s="27" customFormat="1" x14ac:dyDescent="0.25"/>
    <row r="7770" s="27" customFormat="1" x14ac:dyDescent="0.25"/>
    <row r="7771" s="27" customFormat="1" x14ac:dyDescent="0.25"/>
    <row r="7772" s="27" customFormat="1" x14ac:dyDescent="0.25"/>
    <row r="7773" s="27" customFormat="1" x14ac:dyDescent="0.25"/>
    <row r="7774" s="27" customFormat="1" x14ac:dyDescent="0.25"/>
    <row r="7775" s="27" customFormat="1" x14ac:dyDescent="0.25"/>
    <row r="7776" s="27" customFormat="1" x14ac:dyDescent="0.25"/>
    <row r="7777" s="27" customFormat="1" x14ac:dyDescent="0.25"/>
    <row r="7778" s="27" customFormat="1" x14ac:dyDescent="0.25"/>
    <row r="7779" s="27" customFormat="1" x14ac:dyDescent="0.25"/>
    <row r="7780" s="27" customFormat="1" x14ac:dyDescent="0.25"/>
    <row r="7781" s="27" customFormat="1" x14ac:dyDescent="0.25"/>
    <row r="7782" s="27" customFormat="1" x14ac:dyDescent="0.25"/>
    <row r="7783" s="27" customFormat="1" x14ac:dyDescent="0.25"/>
    <row r="7784" s="27" customFormat="1" x14ac:dyDescent="0.25"/>
    <row r="7785" s="27" customFormat="1" x14ac:dyDescent="0.25"/>
    <row r="7786" s="27" customFormat="1" x14ac:dyDescent="0.25"/>
    <row r="7787" s="27" customFormat="1" x14ac:dyDescent="0.25"/>
    <row r="7788" s="27" customFormat="1" x14ac:dyDescent="0.25"/>
    <row r="7789" s="27" customFormat="1" x14ac:dyDescent="0.25"/>
    <row r="7790" s="27" customFormat="1" x14ac:dyDescent="0.25"/>
    <row r="7791" s="27" customFormat="1" x14ac:dyDescent="0.25"/>
    <row r="7792" s="27" customFormat="1" x14ac:dyDescent="0.25"/>
    <row r="7793" s="27" customFormat="1" x14ac:dyDescent="0.25"/>
    <row r="7794" s="27" customFormat="1" x14ac:dyDescent="0.25"/>
    <row r="7795" s="27" customFormat="1" x14ac:dyDescent="0.25"/>
    <row r="7796" s="27" customFormat="1" x14ac:dyDescent="0.25"/>
    <row r="7797" s="27" customFormat="1" x14ac:dyDescent="0.25"/>
    <row r="7798" s="27" customFormat="1" x14ac:dyDescent="0.25"/>
    <row r="7799" s="27" customFormat="1" x14ac:dyDescent="0.25"/>
    <row r="7800" s="27" customFormat="1" x14ac:dyDescent="0.25"/>
    <row r="7801" s="27" customFormat="1" x14ac:dyDescent="0.25"/>
    <row r="7802" s="27" customFormat="1" x14ac:dyDescent="0.25"/>
    <row r="7803" s="27" customFormat="1" x14ac:dyDescent="0.25"/>
    <row r="7804" s="27" customFormat="1" x14ac:dyDescent="0.25"/>
    <row r="7805" s="27" customFormat="1" x14ac:dyDescent="0.25"/>
    <row r="7806" s="27" customFormat="1" x14ac:dyDescent="0.25"/>
    <row r="7807" s="27" customFormat="1" x14ac:dyDescent="0.25"/>
    <row r="7808" s="27" customFormat="1" x14ac:dyDescent="0.25"/>
    <row r="7809" s="27" customFormat="1" x14ac:dyDescent="0.25"/>
    <row r="7810" s="27" customFormat="1" x14ac:dyDescent="0.25"/>
    <row r="7811" s="27" customFormat="1" x14ac:dyDescent="0.25"/>
    <row r="7812" s="27" customFormat="1" x14ac:dyDescent="0.25"/>
    <row r="7813" s="27" customFormat="1" x14ac:dyDescent="0.25"/>
    <row r="7814" s="27" customFormat="1" x14ac:dyDescent="0.25"/>
    <row r="7815" s="27" customFormat="1" x14ac:dyDescent="0.25"/>
    <row r="7816" s="27" customFormat="1" x14ac:dyDescent="0.25"/>
    <row r="7817" s="27" customFormat="1" x14ac:dyDescent="0.25"/>
    <row r="7818" s="27" customFormat="1" x14ac:dyDescent="0.25"/>
    <row r="7819" s="27" customFormat="1" x14ac:dyDescent="0.25"/>
    <row r="7820" s="27" customFormat="1" x14ac:dyDescent="0.25"/>
    <row r="7821" s="27" customFormat="1" x14ac:dyDescent="0.25"/>
    <row r="7822" s="27" customFormat="1" x14ac:dyDescent="0.25"/>
    <row r="7823" s="27" customFormat="1" x14ac:dyDescent="0.25"/>
    <row r="7824" s="27" customFormat="1" x14ac:dyDescent="0.25"/>
    <row r="7825" s="27" customFormat="1" x14ac:dyDescent="0.25"/>
    <row r="7826" s="27" customFormat="1" x14ac:dyDescent="0.25"/>
    <row r="7827" s="27" customFormat="1" x14ac:dyDescent="0.25"/>
    <row r="7828" s="27" customFormat="1" x14ac:dyDescent="0.25"/>
    <row r="7829" s="27" customFormat="1" x14ac:dyDescent="0.25"/>
    <row r="7830" s="27" customFormat="1" x14ac:dyDescent="0.25"/>
    <row r="7831" s="27" customFormat="1" x14ac:dyDescent="0.25"/>
    <row r="7832" s="27" customFormat="1" x14ac:dyDescent="0.25"/>
    <row r="7833" s="27" customFormat="1" x14ac:dyDescent="0.25"/>
    <row r="7834" s="27" customFormat="1" x14ac:dyDescent="0.25"/>
    <row r="7835" s="27" customFormat="1" x14ac:dyDescent="0.25"/>
    <row r="7836" s="27" customFormat="1" x14ac:dyDescent="0.25"/>
    <row r="7837" s="27" customFormat="1" x14ac:dyDescent="0.25"/>
    <row r="7838" s="27" customFormat="1" x14ac:dyDescent="0.25"/>
    <row r="7839" s="27" customFormat="1" x14ac:dyDescent="0.25"/>
    <row r="7840" s="27" customFormat="1" x14ac:dyDescent="0.25"/>
    <row r="7841" s="27" customFormat="1" x14ac:dyDescent="0.25"/>
    <row r="7842" s="27" customFormat="1" x14ac:dyDescent="0.25"/>
    <row r="7843" s="27" customFormat="1" x14ac:dyDescent="0.25"/>
    <row r="7844" s="27" customFormat="1" x14ac:dyDescent="0.25"/>
    <row r="7845" s="27" customFormat="1" x14ac:dyDescent="0.25"/>
    <row r="7846" s="27" customFormat="1" x14ac:dyDescent="0.25"/>
    <row r="7847" s="27" customFormat="1" x14ac:dyDescent="0.25"/>
    <row r="7848" s="27" customFormat="1" x14ac:dyDescent="0.25"/>
    <row r="7849" s="27" customFormat="1" x14ac:dyDescent="0.25"/>
    <row r="7850" s="27" customFormat="1" x14ac:dyDescent="0.25"/>
    <row r="7851" s="27" customFormat="1" x14ac:dyDescent="0.25"/>
    <row r="7852" s="27" customFormat="1" x14ac:dyDescent="0.25"/>
    <row r="7853" s="27" customFormat="1" x14ac:dyDescent="0.25"/>
    <row r="7854" s="27" customFormat="1" x14ac:dyDescent="0.25"/>
    <row r="7855" s="27" customFormat="1" x14ac:dyDescent="0.25"/>
    <row r="7856" s="27" customFormat="1" x14ac:dyDescent="0.25"/>
    <row r="7857" s="27" customFormat="1" x14ac:dyDescent="0.25"/>
    <row r="7858" s="27" customFormat="1" x14ac:dyDescent="0.25"/>
    <row r="7859" s="27" customFormat="1" x14ac:dyDescent="0.25"/>
    <row r="7860" s="27" customFormat="1" x14ac:dyDescent="0.25"/>
    <row r="7861" s="27" customFormat="1" x14ac:dyDescent="0.25"/>
    <row r="7862" s="27" customFormat="1" x14ac:dyDescent="0.25"/>
    <row r="7863" s="27" customFormat="1" x14ac:dyDescent="0.25"/>
    <row r="7864" s="27" customFormat="1" x14ac:dyDescent="0.25"/>
    <row r="7865" s="27" customFormat="1" x14ac:dyDescent="0.25"/>
    <row r="7866" s="27" customFormat="1" x14ac:dyDescent="0.25"/>
    <row r="7867" s="27" customFormat="1" x14ac:dyDescent="0.25"/>
    <row r="7868" s="27" customFormat="1" x14ac:dyDescent="0.25"/>
    <row r="7869" s="27" customFormat="1" x14ac:dyDescent="0.25"/>
    <row r="7870" s="27" customFormat="1" x14ac:dyDescent="0.25"/>
    <row r="7871" s="27" customFormat="1" x14ac:dyDescent="0.25"/>
    <row r="7872" s="27" customFormat="1" x14ac:dyDescent="0.25"/>
    <row r="7873" s="27" customFormat="1" x14ac:dyDescent="0.25"/>
    <row r="7874" s="27" customFormat="1" x14ac:dyDescent="0.25"/>
    <row r="7875" s="27" customFormat="1" x14ac:dyDescent="0.25"/>
    <row r="7876" s="27" customFormat="1" x14ac:dyDescent="0.25"/>
    <row r="7877" s="27" customFormat="1" x14ac:dyDescent="0.25"/>
    <row r="7878" s="27" customFormat="1" x14ac:dyDescent="0.25"/>
    <row r="7879" s="27" customFormat="1" x14ac:dyDescent="0.25"/>
    <row r="7880" s="27" customFormat="1" x14ac:dyDescent="0.25"/>
    <row r="7881" s="27" customFormat="1" x14ac:dyDescent="0.25"/>
    <row r="7882" s="27" customFormat="1" x14ac:dyDescent="0.25"/>
    <row r="7883" s="27" customFormat="1" x14ac:dyDescent="0.25"/>
    <row r="7884" s="27" customFormat="1" x14ac:dyDescent="0.25"/>
    <row r="7885" s="27" customFormat="1" x14ac:dyDescent="0.25"/>
    <row r="7886" s="27" customFormat="1" x14ac:dyDescent="0.25"/>
    <row r="7887" s="27" customFormat="1" x14ac:dyDescent="0.25"/>
    <row r="7888" s="27" customFormat="1" x14ac:dyDescent="0.25"/>
    <row r="7889" s="27" customFormat="1" x14ac:dyDescent="0.25"/>
    <row r="7890" s="27" customFormat="1" x14ac:dyDescent="0.25"/>
    <row r="7891" s="27" customFormat="1" x14ac:dyDescent="0.25"/>
    <row r="7892" s="27" customFormat="1" x14ac:dyDescent="0.25"/>
    <row r="7893" s="27" customFormat="1" x14ac:dyDescent="0.25"/>
    <row r="7894" s="27" customFormat="1" x14ac:dyDescent="0.25"/>
    <row r="7895" s="27" customFormat="1" x14ac:dyDescent="0.25"/>
    <row r="7896" s="27" customFormat="1" x14ac:dyDescent="0.25"/>
    <row r="7897" s="27" customFormat="1" x14ac:dyDescent="0.25"/>
    <row r="7898" s="27" customFormat="1" x14ac:dyDescent="0.25"/>
    <row r="7899" s="27" customFormat="1" x14ac:dyDescent="0.25"/>
    <row r="7900" s="27" customFormat="1" x14ac:dyDescent="0.25"/>
    <row r="7901" s="27" customFormat="1" x14ac:dyDescent="0.25"/>
    <row r="7902" s="27" customFormat="1" x14ac:dyDescent="0.25"/>
    <row r="7903" s="27" customFormat="1" x14ac:dyDescent="0.25"/>
    <row r="7904" s="27" customFormat="1" x14ac:dyDescent="0.25"/>
    <row r="7905" s="27" customFormat="1" x14ac:dyDescent="0.25"/>
    <row r="7906" s="27" customFormat="1" x14ac:dyDescent="0.25"/>
    <row r="7907" s="27" customFormat="1" x14ac:dyDescent="0.25"/>
    <row r="7908" s="27" customFormat="1" x14ac:dyDescent="0.25"/>
    <row r="7909" s="27" customFormat="1" x14ac:dyDescent="0.25"/>
    <row r="7910" s="27" customFormat="1" x14ac:dyDescent="0.25"/>
    <row r="7911" s="27" customFormat="1" x14ac:dyDescent="0.25"/>
    <row r="7912" s="27" customFormat="1" x14ac:dyDescent="0.25"/>
    <row r="7913" s="27" customFormat="1" x14ac:dyDescent="0.25"/>
    <row r="7914" s="27" customFormat="1" x14ac:dyDescent="0.25"/>
    <row r="7915" s="27" customFormat="1" x14ac:dyDescent="0.25"/>
    <row r="7916" s="27" customFormat="1" x14ac:dyDescent="0.25"/>
    <row r="7917" s="27" customFormat="1" x14ac:dyDescent="0.25"/>
    <row r="7918" s="27" customFormat="1" x14ac:dyDescent="0.25"/>
    <row r="7919" s="27" customFormat="1" x14ac:dyDescent="0.25"/>
    <row r="7920" s="27" customFormat="1" x14ac:dyDescent="0.25"/>
    <row r="7921" s="27" customFormat="1" x14ac:dyDescent="0.25"/>
    <row r="7922" s="27" customFormat="1" x14ac:dyDescent="0.25"/>
    <row r="7923" s="27" customFormat="1" x14ac:dyDescent="0.25"/>
    <row r="7924" s="27" customFormat="1" x14ac:dyDescent="0.25"/>
    <row r="7925" s="27" customFormat="1" x14ac:dyDescent="0.25"/>
    <row r="7926" s="27" customFormat="1" x14ac:dyDescent="0.25"/>
    <row r="7927" s="27" customFormat="1" x14ac:dyDescent="0.25"/>
    <row r="7928" s="27" customFormat="1" x14ac:dyDescent="0.25"/>
    <row r="7929" s="27" customFormat="1" x14ac:dyDescent="0.25"/>
    <row r="7930" s="27" customFormat="1" x14ac:dyDescent="0.25"/>
    <row r="7931" s="27" customFormat="1" x14ac:dyDescent="0.25"/>
    <row r="7932" s="27" customFormat="1" x14ac:dyDescent="0.25"/>
    <row r="7933" s="27" customFormat="1" x14ac:dyDescent="0.25"/>
    <row r="7934" s="27" customFormat="1" x14ac:dyDescent="0.25"/>
    <row r="7935" s="27" customFormat="1" x14ac:dyDescent="0.25"/>
    <row r="7936" s="27" customFormat="1" x14ac:dyDescent="0.25"/>
    <row r="7937" s="27" customFormat="1" x14ac:dyDescent="0.25"/>
    <row r="7938" s="27" customFormat="1" x14ac:dyDescent="0.25"/>
    <row r="7939" s="27" customFormat="1" x14ac:dyDescent="0.25"/>
    <row r="7940" s="27" customFormat="1" x14ac:dyDescent="0.25"/>
    <row r="7941" s="27" customFormat="1" x14ac:dyDescent="0.25"/>
    <row r="7942" s="27" customFormat="1" x14ac:dyDescent="0.25"/>
    <row r="7943" s="27" customFormat="1" x14ac:dyDescent="0.25"/>
    <row r="7944" s="27" customFormat="1" x14ac:dyDescent="0.25"/>
    <row r="7945" s="27" customFormat="1" x14ac:dyDescent="0.25"/>
    <row r="7946" s="27" customFormat="1" x14ac:dyDescent="0.25"/>
    <row r="7947" s="27" customFormat="1" x14ac:dyDescent="0.25"/>
    <row r="7948" s="27" customFormat="1" x14ac:dyDescent="0.25"/>
    <row r="7949" s="27" customFormat="1" x14ac:dyDescent="0.25"/>
    <row r="7950" s="27" customFormat="1" x14ac:dyDescent="0.25"/>
    <row r="7951" s="27" customFormat="1" x14ac:dyDescent="0.25"/>
    <row r="7952" s="27" customFormat="1" x14ac:dyDescent="0.25"/>
    <row r="7953" s="27" customFormat="1" x14ac:dyDescent="0.25"/>
    <row r="7954" s="27" customFormat="1" x14ac:dyDescent="0.25"/>
    <row r="7955" s="27" customFormat="1" x14ac:dyDescent="0.25"/>
    <row r="7956" s="27" customFormat="1" x14ac:dyDescent="0.25"/>
    <row r="7957" s="27" customFormat="1" x14ac:dyDescent="0.25"/>
    <row r="7958" s="27" customFormat="1" x14ac:dyDescent="0.25"/>
    <row r="7959" s="27" customFormat="1" x14ac:dyDescent="0.25"/>
    <row r="7960" s="27" customFormat="1" x14ac:dyDescent="0.25"/>
    <row r="7961" s="27" customFormat="1" x14ac:dyDescent="0.25"/>
    <row r="7962" s="27" customFormat="1" x14ac:dyDescent="0.25"/>
    <row r="7963" s="27" customFormat="1" x14ac:dyDescent="0.25"/>
    <row r="7964" s="27" customFormat="1" x14ac:dyDescent="0.25"/>
    <row r="7965" s="27" customFormat="1" x14ac:dyDescent="0.25"/>
    <row r="7966" s="27" customFormat="1" x14ac:dyDescent="0.25"/>
    <row r="7967" s="27" customFormat="1" x14ac:dyDescent="0.25"/>
    <row r="7968" s="27" customFormat="1" x14ac:dyDescent="0.25"/>
    <row r="7969" s="27" customFormat="1" x14ac:dyDescent="0.25"/>
    <row r="7970" s="27" customFormat="1" x14ac:dyDescent="0.25"/>
    <row r="7971" s="27" customFormat="1" x14ac:dyDescent="0.25"/>
    <row r="7972" s="27" customFormat="1" x14ac:dyDescent="0.25"/>
    <row r="7973" s="27" customFormat="1" x14ac:dyDescent="0.25"/>
    <row r="7974" s="27" customFormat="1" x14ac:dyDescent="0.25"/>
    <row r="7975" s="27" customFormat="1" x14ac:dyDescent="0.25"/>
    <row r="7976" s="27" customFormat="1" x14ac:dyDescent="0.25"/>
    <row r="7977" s="27" customFormat="1" x14ac:dyDescent="0.25"/>
    <row r="7978" s="27" customFormat="1" x14ac:dyDescent="0.25"/>
    <row r="7979" s="27" customFormat="1" x14ac:dyDescent="0.25"/>
    <row r="7980" s="27" customFormat="1" x14ac:dyDescent="0.25"/>
    <row r="7981" s="27" customFormat="1" x14ac:dyDescent="0.25"/>
    <row r="7982" s="27" customFormat="1" x14ac:dyDescent="0.25"/>
    <row r="7983" s="27" customFormat="1" x14ac:dyDescent="0.25"/>
    <row r="7984" s="27" customFormat="1" x14ac:dyDescent="0.25"/>
    <row r="7985" s="27" customFormat="1" x14ac:dyDescent="0.25"/>
    <row r="7986" s="27" customFormat="1" x14ac:dyDescent="0.25"/>
    <row r="7987" s="27" customFormat="1" x14ac:dyDescent="0.25"/>
    <row r="7988" s="27" customFormat="1" x14ac:dyDescent="0.25"/>
    <row r="7989" s="27" customFormat="1" x14ac:dyDescent="0.25"/>
    <row r="7990" s="27" customFormat="1" x14ac:dyDescent="0.25"/>
    <row r="7991" s="27" customFormat="1" x14ac:dyDescent="0.25"/>
    <row r="7992" s="27" customFormat="1" x14ac:dyDescent="0.25"/>
    <row r="7993" s="27" customFormat="1" x14ac:dyDescent="0.25"/>
    <row r="7994" s="27" customFormat="1" x14ac:dyDescent="0.25"/>
    <row r="7995" s="27" customFormat="1" x14ac:dyDescent="0.25"/>
    <row r="7996" s="27" customFormat="1" x14ac:dyDescent="0.25"/>
    <row r="7997" s="27" customFormat="1" x14ac:dyDescent="0.25"/>
    <row r="7998" s="27" customFormat="1" x14ac:dyDescent="0.25"/>
    <row r="7999" s="27" customFormat="1" x14ac:dyDescent="0.25"/>
    <row r="8000" s="27" customFormat="1" x14ac:dyDescent="0.25"/>
    <row r="8001" s="27" customFormat="1" x14ac:dyDescent="0.25"/>
    <row r="8002" s="27" customFormat="1" x14ac:dyDescent="0.25"/>
    <row r="8003" s="27" customFormat="1" x14ac:dyDescent="0.25"/>
    <row r="8004" s="27" customFormat="1" x14ac:dyDescent="0.25"/>
    <row r="8005" s="27" customFormat="1" x14ac:dyDescent="0.25"/>
    <row r="8006" s="27" customFormat="1" x14ac:dyDescent="0.25"/>
    <row r="8007" s="27" customFormat="1" x14ac:dyDescent="0.25"/>
    <row r="8008" s="27" customFormat="1" x14ac:dyDescent="0.25"/>
    <row r="8009" s="27" customFormat="1" x14ac:dyDescent="0.25"/>
    <row r="8010" s="27" customFormat="1" x14ac:dyDescent="0.25"/>
    <row r="8011" s="27" customFormat="1" x14ac:dyDescent="0.25"/>
    <row r="8012" s="27" customFormat="1" x14ac:dyDescent="0.25"/>
    <row r="8013" s="27" customFormat="1" x14ac:dyDescent="0.25"/>
    <row r="8014" s="27" customFormat="1" x14ac:dyDescent="0.25"/>
    <row r="8015" s="27" customFormat="1" x14ac:dyDescent="0.25"/>
    <row r="8016" s="27" customFormat="1" x14ac:dyDescent="0.25"/>
    <row r="8017" s="27" customFormat="1" x14ac:dyDescent="0.25"/>
    <row r="8018" s="27" customFormat="1" x14ac:dyDescent="0.25"/>
    <row r="8019" s="27" customFormat="1" x14ac:dyDescent="0.25"/>
    <row r="8020" s="27" customFormat="1" x14ac:dyDescent="0.25"/>
    <row r="8021" s="27" customFormat="1" x14ac:dyDescent="0.25"/>
    <row r="8022" s="27" customFormat="1" x14ac:dyDescent="0.25"/>
    <row r="8023" s="27" customFormat="1" x14ac:dyDescent="0.25"/>
    <row r="8024" s="27" customFormat="1" x14ac:dyDescent="0.25"/>
    <row r="8025" s="27" customFormat="1" x14ac:dyDescent="0.25"/>
    <row r="8026" s="27" customFormat="1" x14ac:dyDescent="0.25"/>
    <row r="8027" s="27" customFormat="1" x14ac:dyDescent="0.25"/>
    <row r="8028" s="27" customFormat="1" x14ac:dyDescent="0.25"/>
    <row r="8029" s="27" customFormat="1" x14ac:dyDescent="0.25"/>
    <row r="8030" s="27" customFormat="1" x14ac:dyDescent="0.25"/>
    <row r="8031" s="27" customFormat="1" x14ac:dyDescent="0.25"/>
    <row r="8032" s="27" customFormat="1" x14ac:dyDescent="0.25"/>
    <row r="8033" s="27" customFormat="1" x14ac:dyDescent="0.25"/>
    <row r="8034" s="27" customFormat="1" x14ac:dyDescent="0.25"/>
    <row r="8035" s="27" customFormat="1" x14ac:dyDescent="0.25"/>
    <row r="8036" s="27" customFormat="1" x14ac:dyDescent="0.25"/>
    <row r="8037" s="27" customFormat="1" x14ac:dyDescent="0.25"/>
    <row r="8038" s="27" customFormat="1" x14ac:dyDescent="0.25"/>
    <row r="8039" s="27" customFormat="1" x14ac:dyDescent="0.25"/>
    <row r="8040" s="27" customFormat="1" x14ac:dyDescent="0.25"/>
    <row r="8041" s="27" customFormat="1" x14ac:dyDescent="0.25"/>
    <row r="8042" s="27" customFormat="1" x14ac:dyDescent="0.25"/>
    <row r="8043" s="27" customFormat="1" x14ac:dyDescent="0.25"/>
    <row r="8044" s="27" customFormat="1" x14ac:dyDescent="0.25"/>
    <row r="8045" s="27" customFormat="1" x14ac:dyDescent="0.25"/>
    <row r="8046" s="27" customFormat="1" x14ac:dyDescent="0.25"/>
    <row r="8047" s="27" customFormat="1" x14ac:dyDescent="0.25"/>
    <row r="8048" s="27" customFormat="1" x14ac:dyDescent="0.25"/>
    <row r="8049" s="27" customFormat="1" x14ac:dyDescent="0.25"/>
    <row r="8050" s="27" customFormat="1" x14ac:dyDescent="0.25"/>
    <row r="8051" s="27" customFormat="1" x14ac:dyDescent="0.25"/>
    <row r="8052" s="27" customFormat="1" x14ac:dyDescent="0.25"/>
    <row r="8053" s="27" customFormat="1" x14ac:dyDescent="0.25"/>
    <row r="8054" s="27" customFormat="1" x14ac:dyDescent="0.25"/>
    <row r="8055" s="27" customFormat="1" x14ac:dyDescent="0.25"/>
    <row r="8056" s="27" customFormat="1" x14ac:dyDescent="0.25"/>
    <row r="8057" s="27" customFormat="1" x14ac:dyDescent="0.25"/>
    <row r="8058" s="27" customFormat="1" x14ac:dyDescent="0.25"/>
    <row r="8059" s="27" customFormat="1" x14ac:dyDescent="0.25"/>
    <row r="8060" s="27" customFormat="1" x14ac:dyDescent="0.25"/>
    <row r="8061" s="27" customFormat="1" x14ac:dyDescent="0.25"/>
    <row r="8062" s="27" customFormat="1" x14ac:dyDescent="0.25"/>
    <row r="8063" s="27" customFormat="1" x14ac:dyDescent="0.25"/>
    <row r="8064" s="27" customFormat="1" x14ac:dyDescent="0.25"/>
    <row r="8065" s="27" customFormat="1" x14ac:dyDescent="0.25"/>
    <row r="8066" s="27" customFormat="1" x14ac:dyDescent="0.25"/>
    <row r="8067" s="27" customFormat="1" x14ac:dyDescent="0.25"/>
    <row r="8068" s="27" customFormat="1" x14ac:dyDescent="0.25"/>
    <row r="8069" s="27" customFormat="1" x14ac:dyDescent="0.25"/>
    <row r="8070" s="27" customFormat="1" x14ac:dyDescent="0.25"/>
    <row r="8071" s="27" customFormat="1" x14ac:dyDescent="0.25"/>
    <row r="8072" s="27" customFormat="1" x14ac:dyDescent="0.25"/>
    <row r="8073" s="27" customFormat="1" x14ac:dyDescent="0.25"/>
    <row r="8074" s="27" customFormat="1" x14ac:dyDescent="0.25"/>
    <row r="8075" s="27" customFormat="1" x14ac:dyDescent="0.25"/>
    <row r="8076" s="27" customFormat="1" x14ac:dyDescent="0.25"/>
    <row r="8077" s="27" customFormat="1" x14ac:dyDescent="0.25"/>
    <row r="8078" s="27" customFormat="1" x14ac:dyDescent="0.25"/>
    <row r="8079" s="27" customFormat="1" x14ac:dyDescent="0.25"/>
    <row r="8080" s="27" customFormat="1" x14ac:dyDescent="0.25"/>
    <row r="8081" s="27" customFormat="1" x14ac:dyDescent="0.25"/>
    <row r="8082" s="27" customFormat="1" x14ac:dyDescent="0.25"/>
    <row r="8083" s="27" customFormat="1" x14ac:dyDescent="0.25"/>
    <row r="8084" s="27" customFormat="1" x14ac:dyDescent="0.25"/>
    <row r="8085" s="27" customFormat="1" x14ac:dyDescent="0.25"/>
    <row r="8086" s="27" customFormat="1" x14ac:dyDescent="0.25"/>
    <row r="8087" s="27" customFormat="1" x14ac:dyDescent="0.25"/>
    <row r="8088" s="27" customFormat="1" x14ac:dyDescent="0.25"/>
    <row r="8089" s="27" customFormat="1" x14ac:dyDescent="0.25"/>
    <row r="8090" s="27" customFormat="1" x14ac:dyDescent="0.25"/>
    <row r="8091" s="27" customFormat="1" x14ac:dyDescent="0.25"/>
    <row r="8092" s="27" customFormat="1" x14ac:dyDescent="0.25"/>
    <row r="8093" s="27" customFormat="1" x14ac:dyDescent="0.25"/>
    <row r="8094" s="27" customFormat="1" x14ac:dyDescent="0.25"/>
    <row r="8095" s="27" customFormat="1" x14ac:dyDescent="0.25"/>
    <row r="8096" s="27" customFormat="1" x14ac:dyDescent="0.25"/>
    <row r="8097" s="27" customFormat="1" x14ac:dyDescent="0.25"/>
    <row r="8098" s="27" customFormat="1" x14ac:dyDescent="0.25"/>
    <row r="8099" s="27" customFormat="1" x14ac:dyDescent="0.25"/>
    <row r="8100" s="27" customFormat="1" x14ac:dyDescent="0.25"/>
    <row r="8101" s="27" customFormat="1" x14ac:dyDescent="0.25"/>
    <row r="8102" s="27" customFormat="1" x14ac:dyDescent="0.25"/>
    <row r="8103" s="27" customFormat="1" x14ac:dyDescent="0.25"/>
  </sheetData>
  <mergeCells count="5">
    <mergeCell ref="I3:K3"/>
    <mergeCell ref="I4:K4"/>
    <mergeCell ref="A39:J39"/>
    <mergeCell ref="A41:K44"/>
    <mergeCell ref="N42:X45"/>
  </mergeCells>
  <hyperlinks>
    <hyperlink ref="M7" r:id="rId1" display="http://www.eia.doe.gov/cneaf/coal/page/acr/acr_sum.html"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8"/>
  <sheetViews>
    <sheetView workbookViewId="0"/>
  </sheetViews>
  <sheetFormatPr defaultColWidth="9.109375" defaultRowHeight="13.2" x14ac:dyDescent="0.3"/>
  <cols>
    <col min="1" max="1" width="6" style="108" customWidth="1"/>
    <col min="2" max="2" width="14.109375" style="108" customWidth="1"/>
    <col min="3" max="3" width="11.109375" style="108" customWidth="1"/>
    <col min="4" max="4" width="12" style="108" customWidth="1"/>
    <col min="5" max="5" width="10.5546875" style="108" customWidth="1"/>
    <col min="6" max="6" width="15.33203125" style="108" customWidth="1"/>
    <col min="7" max="7" width="13.6640625" style="108" customWidth="1"/>
    <col min="8" max="8" width="9.6640625" style="108" customWidth="1"/>
    <col min="9" max="9" width="11.5546875" style="108" customWidth="1"/>
    <col min="10" max="10" width="3" style="108" customWidth="1"/>
    <col min="11" max="11" width="36.5546875" style="108" customWidth="1"/>
    <col min="12" max="12" width="11.5546875" style="108" bestFit="1" customWidth="1"/>
    <col min="13" max="13" width="9.109375" style="108"/>
    <col min="14" max="14" width="11.5546875" style="108" bestFit="1" customWidth="1"/>
    <col min="15" max="16384" width="9.109375" style="108"/>
  </cols>
  <sheetData>
    <row r="1" spans="1:9" s="85" customFormat="1" ht="17.399999999999999" x14ac:dyDescent="0.3">
      <c r="A1" s="82" t="s">
        <v>185</v>
      </c>
      <c r="B1" s="83"/>
      <c r="C1" s="83"/>
      <c r="D1" s="83"/>
      <c r="E1" s="83"/>
      <c r="F1" s="83"/>
      <c r="G1" s="83"/>
      <c r="H1" s="84"/>
    </row>
    <row r="2" spans="1:9" s="87" customFormat="1" x14ac:dyDescent="0.3">
      <c r="A2" s="86"/>
      <c r="B2" s="86"/>
      <c r="C2" s="86"/>
      <c r="D2" s="86"/>
      <c r="E2" s="86"/>
      <c r="F2" s="86"/>
      <c r="G2" s="86"/>
      <c r="H2" s="86"/>
    </row>
    <row r="3" spans="1:9" s="87" customFormat="1" x14ac:dyDescent="0.25">
      <c r="A3" s="88"/>
      <c r="B3" s="253" t="s">
        <v>38</v>
      </c>
      <c r="C3" s="254"/>
      <c r="D3" s="254"/>
      <c r="E3" s="254"/>
      <c r="F3" s="89" t="s">
        <v>39</v>
      </c>
      <c r="G3" s="90"/>
      <c r="H3" s="91"/>
      <c r="I3" s="27"/>
    </row>
    <row r="4" spans="1:9" s="87" customFormat="1" ht="15.6" x14ac:dyDescent="0.3">
      <c r="A4" s="92" t="s">
        <v>40</v>
      </c>
      <c r="B4" s="67" t="s">
        <v>1</v>
      </c>
      <c r="C4" s="67" t="s">
        <v>123</v>
      </c>
      <c r="D4" s="67" t="s">
        <v>115</v>
      </c>
      <c r="E4" s="67" t="s">
        <v>41</v>
      </c>
      <c r="F4" s="67" t="s">
        <v>1</v>
      </c>
      <c r="G4" s="67" t="s">
        <v>2</v>
      </c>
      <c r="H4" s="93" t="s">
        <v>42</v>
      </c>
    </row>
    <row r="5" spans="1:9" s="87" customFormat="1" ht="6.75" customHeight="1" x14ac:dyDescent="0.3">
      <c r="A5" s="94"/>
      <c r="B5" s="86"/>
      <c r="C5" s="86"/>
      <c r="D5" s="86"/>
      <c r="E5" s="86"/>
      <c r="F5" s="86"/>
      <c r="G5" s="86"/>
      <c r="H5" s="95"/>
    </row>
    <row r="6" spans="1:9" s="87" customFormat="1" x14ac:dyDescent="0.3">
      <c r="A6" s="96">
        <v>1960</v>
      </c>
      <c r="B6" s="98">
        <v>113</v>
      </c>
      <c r="C6" s="98">
        <v>200</v>
      </c>
      <c r="D6" s="99" t="s">
        <v>12</v>
      </c>
      <c r="E6" s="105">
        <v>313</v>
      </c>
      <c r="F6" s="101">
        <v>6.87</v>
      </c>
      <c r="G6" s="101">
        <v>2.06</v>
      </c>
      <c r="H6" s="102">
        <v>3.79</v>
      </c>
    </row>
    <row r="7" spans="1:9" s="87" customFormat="1" x14ac:dyDescent="0.3">
      <c r="A7" s="96">
        <v>1961</v>
      </c>
      <c r="B7" s="98">
        <v>97</v>
      </c>
      <c r="C7" s="98">
        <v>274</v>
      </c>
      <c r="D7" s="99" t="s">
        <v>12</v>
      </c>
      <c r="E7" s="105">
        <v>371</v>
      </c>
      <c r="F7" s="101">
        <v>6.76</v>
      </c>
      <c r="G7" s="101">
        <v>2.0099999999999998</v>
      </c>
      <c r="H7" s="102">
        <v>3.26</v>
      </c>
    </row>
    <row r="8" spans="1:9" s="87" customFormat="1" x14ac:dyDescent="0.3">
      <c r="A8" s="96">
        <v>1962</v>
      </c>
      <c r="B8" s="98">
        <v>78</v>
      </c>
      <c r="C8" s="98">
        <v>304</v>
      </c>
      <c r="D8" s="99" t="s">
        <v>12</v>
      </c>
      <c r="E8" s="105">
        <v>382</v>
      </c>
      <c r="F8" s="101">
        <v>6.9</v>
      </c>
      <c r="G8" s="101">
        <v>1.99</v>
      </c>
      <c r="H8" s="102">
        <v>2.98</v>
      </c>
    </row>
    <row r="9" spans="1:9" s="87" customFormat="1" x14ac:dyDescent="0.3">
      <c r="A9" s="96">
        <v>1963</v>
      </c>
      <c r="B9" s="98">
        <v>53</v>
      </c>
      <c r="C9" s="98">
        <v>290</v>
      </c>
      <c r="D9" s="99" t="s">
        <v>12</v>
      </c>
      <c r="E9" s="105">
        <v>343</v>
      </c>
      <c r="F9" s="101">
        <v>7.51</v>
      </c>
      <c r="G9" s="101">
        <v>1.95</v>
      </c>
      <c r="H9" s="102">
        <v>2.82</v>
      </c>
    </row>
    <row r="10" spans="1:9" s="87" customFormat="1" x14ac:dyDescent="0.3">
      <c r="A10" s="96">
        <v>1964</v>
      </c>
      <c r="B10" s="98">
        <v>46</v>
      </c>
      <c r="C10" s="98">
        <v>300</v>
      </c>
      <c r="D10" s="99" t="s">
        <v>12</v>
      </c>
      <c r="E10" s="105">
        <v>346</v>
      </c>
      <c r="F10" s="101">
        <v>7.4</v>
      </c>
      <c r="G10" s="101">
        <v>1.95</v>
      </c>
      <c r="H10" s="102">
        <v>2.68</v>
      </c>
    </row>
    <row r="11" spans="1:9" s="87" customFormat="1" x14ac:dyDescent="0.3">
      <c r="A11" s="96">
        <v>1965</v>
      </c>
      <c r="B11" s="98">
        <v>63</v>
      </c>
      <c r="C11" s="98">
        <v>301</v>
      </c>
      <c r="D11" s="99" t="s">
        <v>12</v>
      </c>
      <c r="E11" s="105">
        <v>364</v>
      </c>
      <c r="F11" s="101">
        <v>7.24</v>
      </c>
      <c r="G11" s="101">
        <v>1.96</v>
      </c>
      <c r="H11" s="102">
        <v>2.88</v>
      </c>
    </row>
    <row r="12" spans="1:9" s="87" customFormat="1" x14ac:dyDescent="0.3">
      <c r="A12" s="96">
        <v>1966</v>
      </c>
      <c r="B12" s="98">
        <v>91</v>
      </c>
      <c r="C12" s="98">
        <v>328</v>
      </c>
      <c r="D12" s="99" t="s">
        <v>12</v>
      </c>
      <c r="E12" s="105">
        <v>419</v>
      </c>
      <c r="F12" s="101">
        <v>7.1</v>
      </c>
      <c r="G12" s="101">
        <v>1.96</v>
      </c>
      <c r="H12" s="102">
        <v>3.08</v>
      </c>
    </row>
    <row r="13" spans="1:9" s="87" customFormat="1" x14ac:dyDescent="0.3">
      <c r="A13" s="96">
        <v>1967</v>
      </c>
      <c r="B13" s="98">
        <v>65</v>
      </c>
      <c r="C13" s="98">
        <v>300</v>
      </c>
      <c r="D13" s="99" t="s">
        <v>12</v>
      </c>
      <c r="E13" s="105">
        <v>365</v>
      </c>
      <c r="F13" s="103" t="s">
        <v>43</v>
      </c>
      <c r="G13" s="99" t="s">
        <v>43</v>
      </c>
      <c r="H13" s="104" t="s">
        <v>43</v>
      </c>
    </row>
    <row r="14" spans="1:9" s="87" customFormat="1" x14ac:dyDescent="0.3">
      <c r="A14" s="96">
        <v>1968</v>
      </c>
      <c r="B14" s="98">
        <v>189</v>
      </c>
      <c r="C14" s="98">
        <v>330</v>
      </c>
      <c r="D14" s="99" t="s">
        <v>12</v>
      </c>
      <c r="E14" s="105">
        <v>519</v>
      </c>
      <c r="F14" s="101">
        <v>3.12</v>
      </c>
      <c r="G14" s="101">
        <v>1.89</v>
      </c>
      <c r="H14" s="102">
        <v>2.33</v>
      </c>
    </row>
    <row r="15" spans="1:9" s="87" customFormat="1" x14ac:dyDescent="0.3">
      <c r="A15" s="96">
        <v>1969</v>
      </c>
      <c r="B15" s="98">
        <v>722</v>
      </c>
      <c r="C15" s="98">
        <v>308</v>
      </c>
      <c r="D15" s="99" t="s">
        <v>12</v>
      </c>
      <c r="E15" s="100">
        <v>1030</v>
      </c>
      <c r="F15" s="101">
        <v>2.1800000000000002</v>
      </c>
      <c r="G15" s="101">
        <v>2.0299999999999998</v>
      </c>
      <c r="H15" s="102">
        <v>2.13</v>
      </c>
    </row>
    <row r="16" spans="1:9" s="87" customFormat="1" x14ac:dyDescent="0.3">
      <c r="A16" s="96">
        <v>1970</v>
      </c>
      <c r="B16" s="97">
        <v>3124</v>
      </c>
      <c r="C16" s="98">
        <v>323</v>
      </c>
      <c r="D16" s="99" t="s">
        <v>12</v>
      </c>
      <c r="E16" s="100">
        <v>3447</v>
      </c>
      <c r="F16" s="101">
        <v>1.83</v>
      </c>
      <c r="G16" s="101">
        <v>2.13</v>
      </c>
      <c r="H16" s="102">
        <v>1.86</v>
      </c>
    </row>
    <row r="17" spans="1:12" s="87" customFormat="1" x14ac:dyDescent="0.3">
      <c r="A17" s="96">
        <v>1971</v>
      </c>
      <c r="B17" s="97">
        <v>6737</v>
      </c>
      <c r="C17" s="98">
        <v>327</v>
      </c>
      <c r="D17" s="99" t="s">
        <v>12</v>
      </c>
      <c r="E17" s="100">
        <v>7064</v>
      </c>
      <c r="F17" s="101">
        <v>1.79</v>
      </c>
      <c r="G17" s="101">
        <v>2.27</v>
      </c>
      <c r="H17" s="102">
        <v>1.82</v>
      </c>
    </row>
    <row r="18" spans="1:12" s="87" customFormat="1" x14ac:dyDescent="0.3">
      <c r="A18" s="96">
        <v>1972</v>
      </c>
      <c r="B18" s="97">
        <v>7899</v>
      </c>
      <c r="C18" s="98">
        <v>322</v>
      </c>
      <c r="D18" s="99" t="s">
        <v>12</v>
      </c>
      <c r="E18" s="100">
        <v>8221</v>
      </c>
      <c r="F18" s="101">
        <v>2.0099999999999998</v>
      </c>
      <c r="G18" s="101">
        <v>2.4500000000000002</v>
      </c>
      <c r="H18" s="102">
        <v>2.02</v>
      </c>
    </row>
    <row r="19" spans="1:12" s="87" customFormat="1" x14ac:dyDescent="0.3">
      <c r="A19" s="96">
        <v>1973</v>
      </c>
      <c r="B19" s="97">
        <v>10411</v>
      </c>
      <c r="C19" s="98">
        <v>314</v>
      </c>
      <c r="D19" s="99" t="s">
        <v>12</v>
      </c>
      <c r="E19" s="100">
        <v>10725</v>
      </c>
      <c r="F19" s="101">
        <v>2.83</v>
      </c>
      <c r="G19" s="101">
        <v>2.6</v>
      </c>
      <c r="H19" s="102">
        <v>2.82</v>
      </c>
    </row>
    <row r="20" spans="1:12" s="87" customFormat="1" x14ac:dyDescent="0.3">
      <c r="A20" s="96">
        <v>1974</v>
      </c>
      <c r="B20" s="97">
        <v>13775</v>
      </c>
      <c r="C20" s="98">
        <v>331</v>
      </c>
      <c r="D20" s="99" t="s">
        <v>12</v>
      </c>
      <c r="E20" s="100">
        <v>14106</v>
      </c>
      <c r="F20" s="101">
        <v>3.91</v>
      </c>
      <c r="G20" s="101">
        <v>3</v>
      </c>
      <c r="H20" s="102">
        <v>3.9</v>
      </c>
    </row>
    <row r="21" spans="1:12" s="87" customFormat="1" x14ac:dyDescent="0.3">
      <c r="A21" s="96">
        <v>1975</v>
      </c>
      <c r="B21" s="97">
        <v>21620</v>
      </c>
      <c r="C21" s="98">
        <v>520</v>
      </c>
      <c r="D21" s="99" t="s">
        <v>12</v>
      </c>
      <c r="E21" s="100">
        <v>22140</v>
      </c>
      <c r="F21" s="101">
        <v>5.0599999999999996</v>
      </c>
      <c r="G21" s="101">
        <v>5.04</v>
      </c>
      <c r="H21" s="102">
        <v>5.0599999999999996</v>
      </c>
    </row>
    <row r="22" spans="1:12" s="87" customFormat="1" x14ac:dyDescent="0.3">
      <c r="A22" s="96">
        <v>1976</v>
      </c>
      <c r="B22" s="97">
        <v>25919</v>
      </c>
      <c r="C22" s="98">
        <v>312</v>
      </c>
      <c r="D22" s="99" t="s">
        <v>12</v>
      </c>
      <c r="E22" s="100">
        <v>26231</v>
      </c>
      <c r="F22" s="103" t="s">
        <v>43</v>
      </c>
      <c r="G22" s="99" t="s">
        <v>43</v>
      </c>
      <c r="H22" s="102">
        <v>4.9000000000000004</v>
      </c>
    </row>
    <row r="23" spans="1:12" s="87" customFormat="1" x14ac:dyDescent="0.3">
      <c r="A23" s="96">
        <v>1977</v>
      </c>
      <c r="B23" s="97">
        <v>29020</v>
      </c>
      <c r="C23" s="98">
        <v>300</v>
      </c>
      <c r="D23" s="99" t="s">
        <v>12</v>
      </c>
      <c r="E23" s="100">
        <v>29320</v>
      </c>
      <c r="F23" s="103" t="s">
        <v>43</v>
      </c>
      <c r="G23" s="99" t="s">
        <v>43</v>
      </c>
      <c r="H23" s="102">
        <v>5.3</v>
      </c>
    </row>
    <row r="24" spans="1:12" s="87" customFormat="1" x14ac:dyDescent="0.3">
      <c r="A24" s="96">
        <v>1978</v>
      </c>
      <c r="B24" s="97">
        <v>26290</v>
      </c>
      <c r="C24" s="98">
        <v>310</v>
      </c>
      <c r="D24" s="99" t="s">
        <v>12</v>
      </c>
      <c r="E24" s="100">
        <v>26600</v>
      </c>
      <c r="F24" s="103" t="s">
        <v>43</v>
      </c>
      <c r="G24" s="99" t="s">
        <v>43</v>
      </c>
      <c r="H24" s="102">
        <v>7.37</v>
      </c>
    </row>
    <row r="25" spans="1:12" s="87" customFormat="1" x14ac:dyDescent="0.3">
      <c r="A25" s="96">
        <v>1979</v>
      </c>
      <c r="B25" s="97">
        <v>32343</v>
      </c>
      <c r="C25" s="98">
        <v>333</v>
      </c>
      <c r="D25" s="99" t="s">
        <v>12</v>
      </c>
      <c r="E25" s="100">
        <v>32676</v>
      </c>
      <c r="F25" s="103" t="s">
        <v>44</v>
      </c>
      <c r="G25" s="99" t="s">
        <v>44</v>
      </c>
      <c r="H25" s="102">
        <v>9.76</v>
      </c>
    </row>
    <row r="26" spans="1:12" s="87" customFormat="1" x14ac:dyDescent="0.3">
      <c r="A26" s="96">
        <v>1980</v>
      </c>
      <c r="B26" s="97">
        <v>29578</v>
      </c>
      <c r="C26" s="98">
        <v>369</v>
      </c>
      <c r="D26" s="99" t="s">
        <v>12</v>
      </c>
      <c r="E26" s="100">
        <v>29948</v>
      </c>
      <c r="F26" s="103" t="s">
        <v>44</v>
      </c>
      <c r="G26" s="99" t="s">
        <v>44</v>
      </c>
      <c r="H26" s="102">
        <v>10.5</v>
      </c>
      <c r="K26" s="106"/>
      <c r="L26" s="107"/>
    </row>
    <row r="27" spans="1:12" s="87" customFormat="1" x14ac:dyDescent="0.3">
      <c r="A27" s="96">
        <v>1981</v>
      </c>
      <c r="B27" s="97">
        <v>33341</v>
      </c>
      <c r="C27" s="98">
        <v>204</v>
      </c>
      <c r="D27" s="99" t="s">
        <v>12</v>
      </c>
      <c r="E27" s="100">
        <v>33545</v>
      </c>
      <c r="F27" s="103" t="s">
        <v>44</v>
      </c>
      <c r="G27" s="99" t="s">
        <v>44</v>
      </c>
      <c r="H27" s="102">
        <v>12.14</v>
      </c>
      <c r="K27" s="106"/>
      <c r="L27" s="107"/>
    </row>
    <row r="28" spans="1:12" s="87" customFormat="1" x14ac:dyDescent="0.3">
      <c r="A28" s="96">
        <v>1982</v>
      </c>
      <c r="B28" s="97">
        <v>27708</v>
      </c>
      <c r="C28" s="98">
        <v>174</v>
      </c>
      <c r="D28" s="99" t="s">
        <v>12</v>
      </c>
      <c r="E28" s="100">
        <v>27882</v>
      </c>
      <c r="F28" s="103" t="s">
        <v>44</v>
      </c>
      <c r="G28" s="99" t="s">
        <v>44</v>
      </c>
      <c r="H28" s="102">
        <v>13.57</v>
      </c>
      <c r="K28" s="106"/>
      <c r="L28" s="107"/>
    </row>
    <row r="29" spans="1:12" s="87" customFormat="1" x14ac:dyDescent="0.3">
      <c r="A29" s="96">
        <v>1983</v>
      </c>
      <c r="B29" s="97">
        <v>28713</v>
      </c>
      <c r="C29" s="98">
        <v>211</v>
      </c>
      <c r="D29" s="99" t="s">
        <v>12</v>
      </c>
      <c r="E29" s="100">
        <v>28924</v>
      </c>
      <c r="F29" s="103" t="s">
        <v>44</v>
      </c>
      <c r="G29" s="99" t="s">
        <v>44</v>
      </c>
      <c r="H29" s="102">
        <v>14.22</v>
      </c>
      <c r="K29" s="106"/>
      <c r="L29" s="107"/>
    </row>
    <row r="30" spans="1:12" s="87" customFormat="1" x14ac:dyDescent="0.3">
      <c r="A30" s="96">
        <v>1984</v>
      </c>
      <c r="B30" s="97">
        <v>32771</v>
      </c>
      <c r="C30" s="98">
        <v>229</v>
      </c>
      <c r="D30" s="99" t="s">
        <v>12</v>
      </c>
      <c r="E30" s="100">
        <v>33000</v>
      </c>
      <c r="F30" s="103" t="s">
        <v>44</v>
      </c>
      <c r="G30" s="99" t="s">
        <v>44</v>
      </c>
      <c r="H30" s="102">
        <v>13.57</v>
      </c>
      <c r="K30" s="106"/>
      <c r="L30" s="107"/>
    </row>
    <row r="31" spans="1:12" s="87" customFormat="1" x14ac:dyDescent="0.3">
      <c r="A31" s="96">
        <v>1985</v>
      </c>
      <c r="B31" s="97">
        <v>33075</v>
      </c>
      <c r="C31" s="98">
        <v>212</v>
      </c>
      <c r="D31" s="99" t="s">
        <v>12</v>
      </c>
      <c r="E31" s="100">
        <v>33286</v>
      </c>
      <c r="F31" s="103" t="s">
        <v>44</v>
      </c>
      <c r="G31" s="99" t="s">
        <v>44</v>
      </c>
      <c r="H31" s="102">
        <v>13.18</v>
      </c>
      <c r="K31" s="106"/>
      <c r="L31" s="107"/>
    </row>
    <row r="32" spans="1:12" s="87" customFormat="1" x14ac:dyDescent="0.3">
      <c r="A32" s="96">
        <v>1986</v>
      </c>
      <c r="B32" s="97">
        <v>33741</v>
      </c>
      <c r="C32" s="98">
        <v>237</v>
      </c>
      <c r="D32" s="99" t="s">
        <v>12</v>
      </c>
      <c r="E32" s="100">
        <v>33978</v>
      </c>
      <c r="F32" s="103" t="s">
        <v>44</v>
      </c>
      <c r="G32" s="99" t="s">
        <v>44</v>
      </c>
      <c r="H32" s="102">
        <v>12.93</v>
      </c>
      <c r="K32" s="106"/>
      <c r="L32" s="107"/>
    </row>
    <row r="33" spans="1:14" s="87" customFormat="1" x14ac:dyDescent="0.3">
      <c r="A33" s="96">
        <v>1987</v>
      </c>
      <c r="B33" s="97">
        <v>34123</v>
      </c>
      <c r="C33" s="98">
        <v>277</v>
      </c>
      <c r="D33" s="99" t="s">
        <v>12</v>
      </c>
      <c r="E33" s="100">
        <v>34399</v>
      </c>
      <c r="F33" s="103" t="s">
        <v>44</v>
      </c>
      <c r="G33" s="99" t="s">
        <v>44</v>
      </c>
      <c r="H33" s="102">
        <v>12.43</v>
      </c>
      <c r="K33" s="106"/>
      <c r="L33" s="107"/>
    </row>
    <row r="34" spans="1:14" x14ac:dyDescent="0.3">
      <c r="A34" s="96">
        <v>1988</v>
      </c>
      <c r="B34" s="97">
        <v>38656</v>
      </c>
      <c r="C34" s="98">
        <v>225</v>
      </c>
      <c r="D34" s="99" t="s">
        <v>12</v>
      </c>
      <c r="E34" s="100">
        <v>38881</v>
      </c>
      <c r="F34" s="103" t="s">
        <v>44</v>
      </c>
      <c r="G34" s="99" t="s">
        <v>44</v>
      </c>
      <c r="H34" s="102">
        <v>10.06</v>
      </c>
      <c r="K34" s="106"/>
      <c r="L34" s="107"/>
    </row>
    <row r="35" spans="1:14" s="87" customFormat="1" x14ac:dyDescent="0.3">
      <c r="A35" s="96">
        <v>1989</v>
      </c>
      <c r="B35" s="97">
        <v>37454</v>
      </c>
      <c r="C35" s="98">
        <v>288</v>
      </c>
      <c r="D35" s="99" t="s">
        <v>12</v>
      </c>
      <c r="E35" s="100">
        <v>37742</v>
      </c>
      <c r="F35" s="103" t="s">
        <v>44</v>
      </c>
      <c r="G35" s="99" t="s">
        <v>44</v>
      </c>
      <c r="H35" s="102">
        <v>10.27</v>
      </c>
      <c r="K35" s="106"/>
      <c r="L35" s="107"/>
    </row>
    <row r="36" spans="1:14" s="87" customFormat="1" ht="15.6" x14ac:dyDescent="0.3">
      <c r="A36" s="109" t="s">
        <v>45</v>
      </c>
      <c r="B36" s="97">
        <v>37266</v>
      </c>
      <c r="C36" s="98">
        <v>230</v>
      </c>
      <c r="D36" s="99" t="s">
        <v>12</v>
      </c>
      <c r="E36" s="100">
        <v>37616</v>
      </c>
      <c r="F36" s="103" t="s">
        <v>44</v>
      </c>
      <c r="G36" s="99" t="s">
        <v>44</v>
      </c>
      <c r="H36" s="102">
        <v>9.42</v>
      </c>
      <c r="K36" s="106"/>
      <c r="L36" s="107"/>
    </row>
    <row r="37" spans="1:14" s="87" customFormat="1" x14ac:dyDescent="0.3">
      <c r="A37" s="96">
        <v>1991</v>
      </c>
      <c r="B37" s="97">
        <v>37944</v>
      </c>
      <c r="C37" s="98">
        <v>283</v>
      </c>
      <c r="D37" s="99" t="s">
        <v>12</v>
      </c>
      <c r="E37" s="100">
        <v>38227</v>
      </c>
      <c r="F37" s="103" t="s">
        <v>44</v>
      </c>
      <c r="G37" s="99" t="s">
        <v>44</v>
      </c>
      <c r="H37" s="102">
        <v>10.76</v>
      </c>
      <c r="K37" s="106"/>
      <c r="L37" s="107"/>
      <c r="N37" s="106"/>
    </row>
    <row r="38" spans="1:14" s="87" customFormat="1" x14ac:dyDescent="0.3">
      <c r="A38" s="96">
        <v>1992</v>
      </c>
      <c r="B38" s="97">
        <v>38632</v>
      </c>
      <c r="C38" s="98">
        <v>248</v>
      </c>
      <c r="D38" s="99" t="s">
        <v>12</v>
      </c>
      <c r="E38" s="100">
        <v>38879</v>
      </c>
      <c r="F38" s="103" t="s">
        <v>44</v>
      </c>
      <c r="G38" s="99" t="s">
        <v>44</v>
      </c>
      <c r="H38" s="102">
        <v>10.199999999999999</v>
      </c>
      <c r="K38" s="106"/>
      <c r="L38" s="107"/>
      <c r="N38" s="106"/>
    </row>
    <row r="39" spans="1:14" s="87" customFormat="1" x14ac:dyDescent="0.3">
      <c r="A39" s="96">
        <v>1993</v>
      </c>
      <c r="B39" s="97">
        <v>35626</v>
      </c>
      <c r="C39" s="98">
        <v>291</v>
      </c>
      <c r="D39" s="99" t="s">
        <v>12</v>
      </c>
      <c r="E39" s="100">
        <v>35917</v>
      </c>
      <c r="F39" s="103" t="s">
        <v>44</v>
      </c>
      <c r="G39" s="99" t="s">
        <v>44</v>
      </c>
      <c r="H39" s="102">
        <v>11.05</v>
      </c>
      <c r="K39" s="106"/>
      <c r="L39" s="107"/>
      <c r="N39" s="106"/>
    </row>
    <row r="40" spans="1:14" s="87" customFormat="1" x14ac:dyDescent="0.3">
      <c r="A40" s="96">
        <v>1994</v>
      </c>
      <c r="B40" s="97">
        <v>41316</v>
      </c>
      <c r="C40" s="98">
        <v>323</v>
      </c>
      <c r="D40" s="99" t="s">
        <v>12</v>
      </c>
      <c r="E40" s="100">
        <v>41640</v>
      </c>
      <c r="F40" s="103" t="s">
        <v>44</v>
      </c>
      <c r="G40" s="99" t="s">
        <v>44</v>
      </c>
      <c r="H40" s="102">
        <v>10.39</v>
      </c>
      <c r="K40" s="106"/>
      <c r="L40" s="107"/>
      <c r="N40" s="106"/>
    </row>
    <row r="41" spans="1:14" s="87" customFormat="1" x14ac:dyDescent="0.3">
      <c r="A41" s="96">
        <v>1995</v>
      </c>
      <c r="B41" s="97">
        <v>39153</v>
      </c>
      <c r="C41" s="98">
        <v>297</v>
      </c>
      <c r="D41" s="99" t="s">
        <v>12</v>
      </c>
      <c r="E41" s="100">
        <v>39451</v>
      </c>
      <c r="F41" s="103" t="s">
        <v>44</v>
      </c>
      <c r="G41" s="99" t="s">
        <v>44</v>
      </c>
      <c r="H41" s="102">
        <v>9.6199999999999992</v>
      </c>
      <c r="K41" s="106"/>
      <c r="L41" s="107"/>
      <c r="N41" s="106"/>
    </row>
    <row r="42" spans="1:14" s="87" customFormat="1" x14ac:dyDescent="0.3">
      <c r="A42" s="96">
        <v>1996</v>
      </c>
      <c r="B42" s="97">
        <v>37635</v>
      </c>
      <c r="C42" s="98">
        <v>256</v>
      </c>
      <c r="D42" s="99" t="s">
        <v>12</v>
      </c>
      <c r="E42" s="100">
        <v>37891</v>
      </c>
      <c r="F42" s="103" t="s">
        <v>44</v>
      </c>
      <c r="G42" s="99" t="s">
        <v>44</v>
      </c>
      <c r="H42" s="102">
        <v>9.9600000000000009</v>
      </c>
      <c r="K42" s="106"/>
      <c r="L42" s="107"/>
      <c r="N42" s="106"/>
    </row>
    <row r="43" spans="1:14" s="87" customFormat="1" x14ac:dyDescent="0.3">
      <c r="A43" s="96">
        <v>1997</v>
      </c>
      <c r="B43" s="97">
        <v>40763</v>
      </c>
      <c r="C43" s="98">
        <v>242</v>
      </c>
      <c r="D43" s="99" t="s">
        <v>12</v>
      </c>
      <c r="E43" s="100">
        <v>41005</v>
      </c>
      <c r="F43" s="103" t="s">
        <v>44</v>
      </c>
      <c r="G43" s="99" t="s">
        <v>44</v>
      </c>
      <c r="H43" s="102">
        <v>9.84</v>
      </c>
      <c r="K43" s="106"/>
      <c r="L43" s="107"/>
      <c r="N43" s="106"/>
    </row>
    <row r="44" spans="1:14" s="87" customFormat="1" x14ac:dyDescent="0.3">
      <c r="A44" s="96">
        <v>1998</v>
      </c>
      <c r="B44" s="97">
        <v>42511</v>
      </c>
      <c r="C44" s="98">
        <v>329</v>
      </c>
      <c r="D44" s="99" t="s">
        <v>12</v>
      </c>
      <c r="E44" s="100">
        <v>42840</v>
      </c>
      <c r="F44" s="103" t="s">
        <v>44</v>
      </c>
      <c r="G44" s="99" t="s">
        <v>44</v>
      </c>
      <c r="H44" s="102">
        <v>8.25</v>
      </c>
      <c r="K44" s="106"/>
      <c r="L44" s="107"/>
      <c r="N44" s="106"/>
    </row>
    <row r="45" spans="1:14" s="87" customFormat="1" x14ac:dyDescent="0.3">
      <c r="A45" s="96">
        <v>1999</v>
      </c>
      <c r="B45" s="97">
        <v>40827</v>
      </c>
      <c r="C45" s="98">
        <v>275</v>
      </c>
      <c r="D45" s="99" t="s">
        <v>12</v>
      </c>
      <c r="E45" s="100">
        <v>41102</v>
      </c>
      <c r="F45" s="103" t="s">
        <v>44</v>
      </c>
      <c r="G45" s="99" t="s">
        <v>44</v>
      </c>
      <c r="H45" s="102">
        <v>8.82</v>
      </c>
      <c r="K45" s="106"/>
      <c r="L45" s="107"/>
      <c r="M45" s="108"/>
      <c r="N45" s="106"/>
    </row>
    <row r="46" spans="1:14" s="87" customFormat="1" x14ac:dyDescent="0.3">
      <c r="A46" s="96">
        <v>2000</v>
      </c>
      <c r="B46" s="97">
        <v>37980</v>
      </c>
      <c r="C46" s="98">
        <v>372</v>
      </c>
      <c r="D46" s="99" t="s">
        <v>12</v>
      </c>
      <c r="E46" s="100">
        <v>38352</v>
      </c>
      <c r="F46" s="103" t="s">
        <v>44</v>
      </c>
      <c r="G46" s="99" t="s">
        <v>44</v>
      </c>
      <c r="H46" s="102">
        <v>8.8699999999999992</v>
      </c>
      <c r="K46" s="106"/>
      <c r="L46" s="107"/>
      <c r="N46" s="106"/>
    </row>
    <row r="47" spans="1:14" s="87" customFormat="1" x14ac:dyDescent="0.3">
      <c r="A47" s="96">
        <v>2001</v>
      </c>
      <c r="B47" s="97">
        <v>38802</v>
      </c>
      <c r="C47" s="98">
        <v>340</v>
      </c>
      <c r="D47" s="99" t="s">
        <v>12</v>
      </c>
      <c r="E47" s="100">
        <v>39143</v>
      </c>
      <c r="F47" s="103" t="s">
        <v>44</v>
      </c>
      <c r="G47" s="99" t="s">
        <v>44</v>
      </c>
      <c r="H47" s="102">
        <v>8.83</v>
      </c>
      <c r="K47" s="106"/>
      <c r="L47" s="107"/>
      <c r="N47" s="106"/>
    </row>
    <row r="48" spans="1:14" s="87" customFormat="1" x14ac:dyDescent="0.3">
      <c r="A48" s="96">
        <v>2002</v>
      </c>
      <c r="B48" s="97">
        <v>37058</v>
      </c>
      <c r="C48" s="98">
        <v>328</v>
      </c>
      <c r="D48" s="99" t="s">
        <v>12</v>
      </c>
      <c r="E48" s="100">
        <v>37386</v>
      </c>
      <c r="F48" s="103" t="s">
        <v>44</v>
      </c>
      <c r="G48" s="99" t="s">
        <v>44</v>
      </c>
      <c r="H48" s="102">
        <v>9.27</v>
      </c>
      <c r="K48" s="106"/>
      <c r="L48" s="107"/>
      <c r="N48" s="106"/>
    </row>
    <row r="49" spans="1:14" s="87" customFormat="1" x14ac:dyDescent="0.3">
      <c r="A49" s="96">
        <v>2003</v>
      </c>
      <c r="B49" s="97">
        <v>36625</v>
      </c>
      <c r="C49" s="98">
        <v>369</v>
      </c>
      <c r="D49" s="99" t="s">
        <v>12</v>
      </c>
      <c r="E49" s="100">
        <v>36994</v>
      </c>
      <c r="F49" s="103" t="s">
        <v>44</v>
      </c>
      <c r="G49" s="99" t="s">
        <v>44</v>
      </c>
      <c r="H49" s="102">
        <v>9.42</v>
      </c>
      <c r="K49" s="106"/>
      <c r="L49" s="107"/>
      <c r="N49" s="106"/>
    </row>
    <row r="50" spans="1:14" s="87" customFormat="1" x14ac:dyDescent="0.3">
      <c r="A50" s="96">
        <v>2004</v>
      </c>
      <c r="B50" s="97">
        <v>39607</v>
      </c>
      <c r="C50" s="98">
        <v>382</v>
      </c>
      <c r="D50" s="99" t="s">
        <v>12</v>
      </c>
      <c r="E50" s="100">
        <v>39989</v>
      </c>
      <c r="F50" s="103" t="s">
        <v>44</v>
      </c>
      <c r="G50" s="99" t="s">
        <v>44</v>
      </c>
      <c r="H50" s="102">
        <v>10.09</v>
      </c>
      <c r="K50" s="106"/>
      <c r="L50" s="107"/>
      <c r="N50" s="106"/>
    </row>
    <row r="51" spans="1:14" s="87" customFormat="1" x14ac:dyDescent="0.3">
      <c r="A51" s="96">
        <v>2005</v>
      </c>
      <c r="B51" s="97">
        <v>40024</v>
      </c>
      <c r="C51" s="98">
        <v>330</v>
      </c>
      <c r="D51" s="99" t="s">
        <v>12</v>
      </c>
      <c r="E51" s="100">
        <v>40354</v>
      </c>
      <c r="F51" s="103">
        <v>9.74</v>
      </c>
      <c r="G51" s="99" t="s">
        <v>12</v>
      </c>
      <c r="H51" s="102">
        <v>9.74</v>
      </c>
      <c r="K51" s="106"/>
      <c r="L51" s="107"/>
      <c r="N51" s="106"/>
    </row>
    <row r="52" spans="1:14" s="87" customFormat="1" x14ac:dyDescent="0.3">
      <c r="A52" s="96">
        <v>2006</v>
      </c>
      <c r="B52" s="97">
        <v>41445</v>
      </c>
      <c r="C52" s="98">
        <v>378</v>
      </c>
      <c r="D52" s="99" t="s">
        <v>12</v>
      </c>
      <c r="E52" s="100">
        <v>41823</v>
      </c>
      <c r="F52" s="103">
        <v>10.42</v>
      </c>
      <c r="G52" s="99" t="s">
        <v>12</v>
      </c>
      <c r="H52" s="102">
        <v>10.42</v>
      </c>
      <c r="K52" s="106"/>
      <c r="L52" s="107"/>
      <c r="N52" s="106"/>
    </row>
    <row r="53" spans="1:14" s="87" customFormat="1" x14ac:dyDescent="0.3">
      <c r="A53" s="96">
        <v>2007</v>
      </c>
      <c r="B53" s="97">
        <v>43031</v>
      </c>
      <c r="C53" s="98">
        <v>358</v>
      </c>
      <c r="D53" s="99" t="s">
        <v>12</v>
      </c>
      <c r="E53" s="100">
        <v>43390</v>
      </c>
      <c r="F53" s="103" t="s">
        <v>44</v>
      </c>
      <c r="G53" s="99" t="s">
        <v>44</v>
      </c>
      <c r="H53" s="102">
        <v>11.79</v>
      </c>
      <c r="I53" s="110"/>
      <c r="K53" s="106"/>
      <c r="L53" s="107"/>
    </row>
    <row r="54" spans="1:14" s="87" customFormat="1" x14ac:dyDescent="0.3">
      <c r="A54" s="111">
        <v>2008</v>
      </c>
      <c r="B54" s="112">
        <v>44431</v>
      </c>
      <c r="C54" s="98">
        <v>355</v>
      </c>
      <c r="D54" s="99" t="s">
        <v>12</v>
      </c>
      <c r="E54" s="100">
        <f>C54+B54</f>
        <v>44786</v>
      </c>
      <c r="F54" s="103" t="s">
        <v>44</v>
      </c>
      <c r="G54" s="99" t="s">
        <v>44</v>
      </c>
      <c r="H54" s="102">
        <v>12.31</v>
      </c>
      <c r="K54" s="106"/>
      <c r="L54" s="107"/>
    </row>
    <row r="55" spans="1:14" s="87" customFormat="1" x14ac:dyDescent="0.3">
      <c r="A55" s="111">
        <v>2009</v>
      </c>
      <c r="B55" s="112">
        <v>39143</v>
      </c>
      <c r="C55" s="98">
        <v>343</v>
      </c>
      <c r="D55" s="99" t="s">
        <v>12</v>
      </c>
      <c r="E55" s="100">
        <v>39486</v>
      </c>
      <c r="F55" s="103" t="s">
        <v>44</v>
      </c>
      <c r="G55" s="99" t="s">
        <v>44</v>
      </c>
      <c r="H55" s="102">
        <v>13.53</v>
      </c>
      <c r="K55" s="106"/>
      <c r="L55" s="107"/>
    </row>
    <row r="56" spans="1:14" s="87" customFormat="1" x14ac:dyDescent="0.3">
      <c r="A56" s="111">
        <v>2010</v>
      </c>
      <c r="B56" s="112">
        <v>44381</v>
      </c>
      <c r="C56" s="98">
        <v>352</v>
      </c>
      <c r="D56" s="99" t="s">
        <v>12</v>
      </c>
      <c r="E56" s="100">
        <v>44733</v>
      </c>
      <c r="F56" s="103" t="s">
        <v>44</v>
      </c>
      <c r="G56" s="99" t="s">
        <v>44</v>
      </c>
      <c r="H56" s="102">
        <v>15.12</v>
      </c>
      <c r="K56" s="106"/>
      <c r="L56" s="107"/>
    </row>
    <row r="57" spans="1:14" s="87" customFormat="1" ht="12.75" customHeight="1" x14ac:dyDescent="0.3">
      <c r="A57" s="111">
        <v>2011</v>
      </c>
      <c r="B57" s="112">
        <v>36518</v>
      </c>
      <c r="C57" s="98">
        <v>355</v>
      </c>
      <c r="D57" s="97">
        <v>5136</v>
      </c>
      <c r="E57" s="100">
        <v>42009</v>
      </c>
      <c r="F57" s="103">
        <v>15.43</v>
      </c>
      <c r="G57" s="99" t="s">
        <v>44</v>
      </c>
      <c r="H57" s="102">
        <v>16.02</v>
      </c>
      <c r="K57" s="106"/>
      <c r="L57" s="107"/>
    </row>
    <row r="58" spans="1:14" s="87" customFormat="1" ht="12.75" customHeight="1" x14ac:dyDescent="0.3">
      <c r="A58" s="96">
        <v>2012</v>
      </c>
      <c r="B58" s="97">
        <v>30690</v>
      </c>
      <c r="C58" s="98">
        <v>296</v>
      </c>
      <c r="D58" s="97">
        <v>5708</v>
      </c>
      <c r="E58" s="100">
        <v>36694</v>
      </c>
      <c r="F58" s="194" t="s">
        <v>120</v>
      </c>
      <c r="G58" s="99" t="s">
        <v>44</v>
      </c>
      <c r="H58" s="102">
        <v>18.11</v>
      </c>
      <c r="K58" s="106"/>
      <c r="L58" s="107"/>
    </row>
    <row r="59" spans="1:14" s="87" customFormat="1" ht="12.75" customHeight="1" x14ac:dyDescent="0.3">
      <c r="A59" s="197">
        <v>2013</v>
      </c>
      <c r="B59" s="112">
        <v>33194</v>
      </c>
      <c r="C59" s="98">
        <v>354</v>
      </c>
      <c r="D59" s="97">
        <v>8683</v>
      </c>
      <c r="E59" s="100">
        <v>42231</v>
      </c>
      <c r="F59" s="194">
        <v>16.260000000000002</v>
      </c>
      <c r="G59" s="99" t="s">
        <v>44</v>
      </c>
      <c r="H59" s="102">
        <v>17.260000000000002</v>
      </c>
      <c r="K59" s="106"/>
      <c r="L59" s="107"/>
    </row>
    <row r="60" spans="1:14" s="87" customFormat="1" ht="12.75" customHeight="1" x14ac:dyDescent="0.3">
      <c r="A60" s="111">
        <v>2014</v>
      </c>
      <c r="B60" s="112">
        <v>36326</v>
      </c>
      <c r="C60" s="98">
        <v>334</v>
      </c>
      <c r="D60" s="97">
        <v>7902</v>
      </c>
      <c r="E60" s="100">
        <v>44562</v>
      </c>
      <c r="F60" s="194">
        <v>16.059999999999999</v>
      </c>
      <c r="G60" s="99" t="s">
        <v>44</v>
      </c>
      <c r="H60" s="102">
        <v>17.22</v>
      </c>
      <c r="K60" s="106"/>
      <c r="L60" s="107"/>
    </row>
    <row r="61" spans="1:14" s="87" customFormat="1" ht="12.75" customHeight="1" x14ac:dyDescent="0.3">
      <c r="A61" s="111">
        <v>2015</v>
      </c>
      <c r="B61" s="112">
        <v>35174</v>
      </c>
      <c r="C61" s="98">
        <v>270</v>
      </c>
      <c r="D61" s="97">
        <v>6420</v>
      </c>
      <c r="E61" s="100">
        <v>41864</v>
      </c>
      <c r="F61" s="194">
        <v>16.420000000000002</v>
      </c>
      <c r="G61" s="99" t="s">
        <v>44</v>
      </c>
      <c r="H61" s="102">
        <v>17.440000000000001</v>
      </c>
      <c r="K61" s="106"/>
      <c r="L61" s="107"/>
    </row>
    <row r="62" spans="1:14" s="87" customFormat="1" ht="12.75" customHeight="1" x14ac:dyDescent="0.3">
      <c r="A62" s="111">
        <v>2016</v>
      </c>
      <c r="B62" s="112">
        <v>26417</v>
      </c>
      <c r="C62" s="98">
        <v>309</v>
      </c>
      <c r="D62" s="97">
        <v>5609</v>
      </c>
      <c r="E62" s="100">
        <v>32335</v>
      </c>
      <c r="F62" s="194">
        <v>17.899999999999999</v>
      </c>
      <c r="G62" s="99" t="s">
        <v>44</v>
      </c>
      <c r="H62" s="102">
        <v>18.84</v>
      </c>
      <c r="K62" s="106"/>
      <c r="L62" s="107"/>
    </row>
    <row r="63" spans="1:14" s="87" customFormat="1" ht="12.75" customHeight="1" x14ac:dyDescent="0.3">
      <c r="A63" s="207">
        <v>2017</v>
      </c>
      <c r="B63" s="112">
        <v>29088</v>
      </c>
      <c r="C63" s="98">
        <v>260</v>
      </c>
      <c r="D63" s="97">
        <v>5884</v>
      </c>
      <c r="E63" s="100">
        <v>35232</v>
      </c>
      <c r="F63" s="194" t="s">
        <v>44</v>
      </c>
      <c r="G63" s="99" t="s">
        <v>44</v>
      </c>
      <c r="H63" s="102">
        <v>19.309999999999999</v>
      </c>
      <c r="K63" s="106"/>
      <c r="L63" s="107"/>
    </row>
    <row r="64" spans="1:14" s="87" customFormat="1" ht="12.75" customHeight="1" x14ac:dyDescent="0.3">
      <c r="A64" s="207">
        <v>2018</v>
      </c>
      <c r="B64" s="112">
        <v>30749</v>
      </c>
      <c r="C64" s="98">
        <v>295</v>
      </c>
      <c r="D64" s="97">
        <v>7566</v>
      </c>
      <c r="E64" s="100">
        <v>38610</v>
      </c>
      <c r="F64" s="194" t="s">
        <v>44</v>
      </c>
      <c r="G64" s="99" t="s">
        <v>44</v>
      </c>
      <c r="H64" s="102">
        <v>20.149999999999999</v>
      </c>
      <c r="K64" s="106"/>
      <c r="L64" s="107"/>
    </row>
    <row r="65" spans="1:12" s="87" customFormat="1" ht="12.75" customHeight="1" x14ac:dyDescent="0.3">
      <c r="A65" s="111">
        <v>2019</v>
      </c>
      <c r="B65" s="112">
        <v>27157</v>
      </c>
      <c r="C65" s="98">
        <v>292</v>
      </c>
      <c r="D65" s="97">
        <v>7019</v>
      </c>
      <c r="E65" s="100">
        <v>34468</v>
      </c>
      <c r="F65" s="194" t="s">
        <v>44</v>
      </c>
      <c r="G65" s="99" t="s">
        <v>44</v>
      </c>
      <c r="H65" s="102">
        <v>21.66</v>
      </c>
      <c r="K65" s="106"/>
      <c r="L65" s="107"/>
    </row>
    <row r="66" spans="1:12" s="87" customFormat="1" ht="12.75" customHeight="1" x14ac:dyDescent="0.3">
      <c r="A66" s="111">
        <v>2020</v>
      </c>
      <c r="B66" s="112">
        <v>20124</v>
      </c>
      <c r="C66" s="98">
        <v>274</v>
      </c>
      <c r="D66" s="97">
        <v>6023</v>
      </c>
      <c r="E66" s="100">
        <v>26421</v>
      </c>
      <c r="F66" s="194" t="s">
        <v>44</v>
      </c>
      <c r="G66" s="99" t="s">
        <v>44</v>
      </c>
      <c r="H66" s="102">
        <v>20.27</v>
      </c>
      <c r="K66" s="106"/>
      <c r="L66" s="107"/>
    </row>
    <row r="67" spans="1:12" s="87" customFormat="1" ht="12.75" customHeight="1" x14ac:dyDescent="0.3">
      <c r="A67" s="197">
        <v>2021</v>
      </c>
      <c r="B67" s="112">
        <v>21233</v>
      </c>
      <c r="C67" s="98">
        <v>100</v>
      </c>
      <c r="D67" s="97">
        <v>7247</v>
      </c>
      <c r="E67" s="100">
        <v>28580</v>
      </c>
      <c r="F67" s="194" t="s">
        <v>44</v>
      </c>
      <c r="G67" s="99" t="s">
        <v>44</v>
      </c>
      <c r="H67" s="102">
        <v>22.66</v>
      </c>
      <c r="K67" s="106"/>
      <c r="L67" s="107"/>
    </row>
    <row r="68" spans="1:12" s="87" customFormat="1" ht="12.75" customHeight="1" x14ac:dyDescent="0.3">
      <c r="A68" s="111">
        <v>2022</v>
      </c>
      <c r="B68" s="97" t="s">
        <v>43</v>
      </c>
      <c r="C68" s="98" t="s">
        <v>43</v>
      </c>
      <c r="D68" s="97" t="s">
        <v>43</v>
      </c>
      <c r="E68" s="100">
        <v>28233</v>
      </c>
      <c r="F68" s="194" t="s">
        <v>44</v>
      </c>
      <c r="G68" s="99" t="s">
        <v>44</v>
      </c>
      <c r="H68" s="102">
        <v>43.29</v>
      </c>
      <c r="K68" s="106"/>
      <c r="L68" s="107"/>
    </row>
    <row r="69" spans="1:12" s="87" customFormat="1" x14ac:dyDescent="0.3">
      <c r="A69" s="239">
        <v>2023</v>
      </c>
      <c r="B69" s="114">
        <v>21491</v>
      </c>
      <c r="C69" s="113">
        <v>0</v>
      </c>
      <c r="D69" s="113">
        <v>7581</v>
      </c>
      <c r="E69" s="115">
        <v>29072</v>
      </c>
      <c r="F69" s="116" t="s">
        <v>44</v>
      </c>
      <c r="G69" s="117" t="s">
        <v>44</v>
      </c>
      <c r="H69" s="240">
        <v>46.56</v>
      </c>
    </row>
    <row r="70" spans="1:12" s="121" customFormat="1" ht="14.25" customHeight="1" x14ac:dyDescent="0.3">
      <c r="A70" s="118" t="s">
        <v>46</v>
      </c>
      <c r="B70" s="118"/>
      <c r="C70" s="119" t="s">
        <v>47</v>
      </c>
      <c r="D70" s="119"/>
      <c r="E70" s="120"/>
      <c r="G70" s="120"/>
      <c r="H70" s="120"/>
      <c r="K70" s="122"/>
      <c r="L70" s="123"/>
    </row>
    <row r="71" spans="1:12" s="121" customFormat="1" ht="14.25" customHeight="1" x14ac:dyDescent="0.3">
      <c r="A71" s="118"/>
      <c r="B71" s="118"/>
      <c r="C71" s="119"/>
      <c r="D71" s="119"/>
      <c r="E71" s="120"/>
      <c r="G71" s="120"/>
      <c r="H71" s="120"/>
      <c r="K71" s="122"/>
      <c r="L71" s="123"/>
    </row>
    <row r="72" spans="1:12" s="121" customFormat="1" ht="14.25" customHeight="1" x14ac:dyDescent="0.3">
      <c r="A72" s="252" t="s">
        <v>179</v>
      </c>
      <c r="B72" s="252"/>
      <c r="C72" s="252"/>
      <c r="D72" s="252"/>
      <c r="E72" s="252"/>
      <c r="F72" s="252"/>
      <c r="G72" s="252"/>
      <c r="H72" s="252"/>
      <c r="I72" s="252"/>
      <c r="K72" s="122"/>
      <c r="L72" s="123"/>
    </row>
    <row r="73" spans="1:12" s="121" customFormat="1" ht="24" customHeight="1" x14ac:dyDescent="0.3">
      <c r="A73" s="252"/>
      <c r="B73" s="252"/>
      <c r="C73" s="252"/>
      <c r="D73" s="252"/>
      <c r="E73" s="252"/>
      <c r="F73" s="252"/>
      <c r="G73" s="252"/>
      <c r="H73" s="252"/>
      <c r="I73" s="252"/>
      <c r="K73" s="122"/>
      <c r="L73" s="123"/>
    </row>
    <row r="74" spans="1:12" s="121" customFormat="1" ht="15" customHeight="1" x14ac:dyDescent="0.3">
      <c r="B74" s="119"/>
      <c r="C74" s="119"/>
      <c r="D74" s="119"/>
      <c r="E74" s="119"/>
      <c r="F74" s="124"/>
      <c r="G74" s="124"/>
      <c r="H74" s="124"/>
    </row>
    <row r="75" spans="1:12" s="121" customFormat="1" x14ac:dyDescent="0.3">
      <c r="A75" s="125" t="s">
        <v>48</v>
      </c>
      <c r="B75" s="124"/>
      <c r="C75" s="124"/>
      <c r="D75" s="124"/>
      <c r="E75" s="124"/>
      <c r="F75" s="124"/>
      <c r="G75" s="124"/>
      <c r="H75" s="124"/>
    </row>
    <row r="76" spans="1:12" s="121" customFormat="1" ht="6.6" customHeight="1" x14ac:dyDescent="0.3">
      <c r="A76" s="255" t="s">
        <v>141</v>
      </c>
      <c r="B76" s="252"/>
      <c r="C76" s="252"/>
      <c r="D76" s="252"/>
      <c r="E76" s="252"/>
      <c r="F76" s="252"/>
      <c r="G76" s="252"/>
      <c r="H76" s="252"/>
      <c r="I76" s="252"/>
    </row>
    <row r="77" spans="1:12" s="121" customFormat="1" ht="6.6" customHeight="1" x14ac:dyDescent="0.3">
      <c r="A77" s="252"/>
      <c r="B77" s="252"/>
      <c r="C77" s="252"/>
      <c r="D77" s="252"/>
      <c r="E77" s="252"/>
      <c r="F77" s="252"/>
      <c r="G77" s="252"/>
      <c r="H77" s="252"/>
      <c r="I77" s="252"/>
    </row>
    <row r="78" spans="1:12" s="121" customFormat="1" ht="11.4" x14ac:dyDescent="0.3">
      <c r="A78" s="252"/>
      <c r="B78" s="252"/>
      <c r="C78" s="252"/>
      <c r="D78" s="252"/>
      <c r="E78" s="252"/>
      <c r="F78" s="252"/>
      <c r="G78" s="252"/>
      <c r="H78" s="252"/>
      <c r="I78" s="252"/>
    </row>
    <row r="79" spans="1:12" s="121" customFormat="1" ht="11.4" x14ac:dyDescent="0.3">
      <c r="A79" s="252"/>
      <c r="B79" s="252"/>
      <c r="C79" s="252"/>
      <c r="D79" s="252"/>
      <c r="E79" s="252"/>
      <c r="F79" s="252"/>
      <c r="G79" s="252"/>
      <c r="H79" s="252"/>
      <c r="I79" s="252"/>
    </row>
    <row r="80" spans="1:12" s="121" customFormat="1" ht="14.4" customHeight="1" x14ac:dyDescent="0.3">
      <c r="A80" s="252"/>
      <c r="B80" s="252"/>
      <c r="C80" s="252"/>
      <c r="D80" s="252"/>
      <c r="E80" s="252"/>
      <c r="F80" s="252"/>
      <c r="G80" s="252"/>
      <c r="H80" s="252"/>
      <c r="I80" s="252"/>
    </row>
    <row r="81" spans="1:11" s="121" customFormat="1" ht="8.4" customHeight="1" x14ac:dyDescent="0.25">
      <c r="A81" s="199"/>
      <c r="B81" s="199"/>
      <c r="C81" s="199"/>
      <c r="D81" s="199"/>
      <c r="E81" s="199"/>
      <c r="F81" s="199"/>
      <c r="G81" s="199"/>
      <c r="H81" s="199"/>
      <c r="I81" s="199"/>
    </row>
    <row r="82" spans="1:11" s="121" customFormat="1" ht="11.4" x14ac:dyDescent="0.2">
      <c r="A82" s="252" t="s">
        <v>128</v>
      </c>
      <c r="B82" s="252"/>
      <c r="C82" s="252"/>
      <c r="D82" s="252"/>
      <c r="E82" s="252"/>
      <c r="F82" s="252"/>
      <c r="G82" s="252"/>
      <c r="H82" s="252"/>
      <c r="I82" s="252"/>
      <c r="J82" s="24"/>
      <c r="K82" s="24"/>
    </row>
    <row r="83" spans="1:11" s="121" customFormat="1" ht="39" customHeight="1" x14ac:dyDescent="0.2">
      <c r="A83" s="252"/>
      <c r="B83" s="252"/>
      <c r="C83" s="252"/>
      <c r="D83" s="252"/>
      <c r="E83" s="252"/>
      <c r="F83" s="252"/>
      <c r="G83" s="252"/>
      <c r="H83" s="252"/>
      <c r="I83" s="252"/>
      <c r="J83" s="24"/>
      <c r="K83" s="24"/>
    </row>
    <row r="84" spans="1:11" s="121" customFormat="1" ht="7.95" customHeight="1" x14ac:dyDescent="0.25">
      <c r="A84" s="199"/>
      <c r="B84" s="199"/>
      <c r="C84" s="199"/>
      <c r="D84" s="199"/>
      <c r="E84" s="199"/>
      <c r="F84" s="199"/>
      <c r="G84" s="199"/>
      <c r="H84" s="199"/>
      <c r="I84" s="199"/>
      <c r="J84" s="24"/>
      <c r="K84" s="24"/>
    </row>
    <row r="85" spans="1:11" s="121" customFormat="1" ht="14.25" customHeight="1" x14ac:dyDescent="0.25">
      <c r="A85" s="199"/>
      <c r="B85" s="199"/>
      <c r="C85" s="199"/>
      <c r="D85" s="199"/>
      <c r="E85" s="199"/>
      <c r="F85" s="199"/>
      <c r="G85" s="199"/>
      <c r="H85" s="199"/>
      <c r="I85" s="199"/>
      <c r="J85" s="24"/>
      <c r="K85" s="24"/>
    </row>
    <row r="86" spans="1:11" s="121" customFormat="1" ht="11.4" x14ac:dyDescent="0.2">
      <c r="A86" s="252" t="s">
        <v>182</v>
      </c>
      <c r="B86" s="252"/>
      <c r="C86" s="252"/>
      <c r="D86" s="252"/>
      <c r="E86" s="252"/>
      <c r="F86" s="252"/>
      <c r="G86" s="252"/>
      <c r="H86" s="252"/>
      <c r="I86" s="252"/>
      <c r="J86" s="24"/>
      <c r="K86" s="24"/>
    </row>
    <row r="87" spans="1:11" ht="62.25" customHeight="1" x14ac:dyDescent="0.3">
      <c r="A87" s="252"/>
      <c r="B87" s="252"/>
      <c r="C87" s="252"/>
      <c r="D87" s="252"/>
      <c r="E87" s="252"/>
      <c r="F87" s="252"/>
      <c r="G87" s="252"/>
      <c r="H87" s="252"/>
      <c r="I87" s="252"/>
    </row>
    <row r="88" spans="1:11" x14ac:dyDescent="0.3">
      <c r="E88" s="126"/>
      <c r="G88" s="126"/>
      <c r="H88" s="126"/>
      <c r="I88" s="126"/>
    </row>
  </sheetData>
  <mergeCells count="5">
    <mergeCell ref="A82:I83"/>
    <mergeCell ref="A72:I73"/>
    <mergeCell ref="A86:I87"/>
    <mergeCell ref="B3:E3"/>
    <mergeCell ref="A76:I8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6"/>
  <sheetViews>
    <sheetView workbookViewId="0"/>
  </sheetViews>
  <sheetFormatPr defaultColWidth="33.44140625" defaultRowHeight="13.2" x14ac:dyDescent="0.3"/>
  <cols>
    <col min="1" max="1" width="7.109375" style="149" customWidth="1"/>
    <col min="2" max="2" width="11.109375" style="99" customWidth="1"/>
    <col min="3" max="3" width="14.6640625" style="99" customWidth="1"/>
    <col min="4" max="4" width="15" style="99" customWidth="1"/>
    <col min="5" max="5" width="12" style="99" customWidth="1"/>
    <col min="6" max="6" width="11" style="99" customWidth="1"/>
    <col min="7" max="7" width="12.6640625" style="99" customWidth="1"/>
    <col min="8" max="8" width="13.33203125" style="99" customWidth="1"/>
    <col min="9" max="9" width="12.6640625" style="99" customWidth="1"/>
    <col min="10" max="10" width="12.5546875" style="99" customWidth="1"/>
    <col min="11" max="18" width="10.109375" style="99" bestFit="1" customWidth="1"/>
    <col min="19" max="251" width="33.44140625" style="144"/>
    <col min="252" max="252" width="7.109375" style="144" customWidth="1"/>
    <col min="253" max="253" width="8.88671875" style="144" customWidth="1"/>
    <col min="254" max="254" width="9.44140625" style="144" customWidth="1"/>
    <col min="255" max="255" width="11.109375" style="144" customWidth="1"/>
    <col min="256" max="256" width="10.6640625" style="144" customWidth="1"/>
    <col min="257" max="257" width="11.6640625" style="144" customWidth="1"/>
    <col min="258" max="258" width="10.6640625" style="144" customWidth="1"/>
    <col min="259" max="259" width="12" style="144" customWidth="1"/>
    <col min="260" max="260" width="11" style="144" customWidth="1"/>
    <col min="261" max="261" width="10.109375" style="144" customWidth="1"/>
    <col min="262" max="262" width="10.5546875" style="144" customWidth="1"/>
    <col min="263" max="263" width="12.6640625" style="144" customWidth="1"/>
    <col min="264" max="264" width="13.33203125" style="144" customWidth="1"/>
    <col min="265" max="265" width="12.6640625" style="144" customWidth="1"/>
    <col min="266" max="266" width="12.5546875" style="144" customWidth="1"/>
    <col min="267" max="274" width="10.109375" style="144" bestFit="1" customWidth="1"/>
    <col min="275" max="507" width="33.44140625" style="144"/>
    <col min="508" max="508" width="7.109375" style="144" customWidth="1"/>
    <col min="509" max="509" width="8.88671875" style="144" customWidth="1"/>
    <col min="510" max="510" width="9.44140625" style="144" customWidth="1"/>
    <col min="511" max="511" width="11.109375" style="144" customWidth="1"/>
    <col min="512" max="512" width="10.6640625" style="144" customWidth="1"/>
    <col min="513" max="513" width="11.6640625" style="144" customWidth="1"/>
    <col min="514" max="514" width="10.6640625" style="144" customWidth="1"/>
    <col min="515" max="515" width="12" style="144" customWidth="1"/>
    <col min="516" max="516" width="11" style="144" customWidth="1"/>
    <col min="517" max="517" width="10.109375" style="144" customWidth="1"/>
    <col min="518" max="518" width="10.5546875" style="144" customWidth="1"/>
    <col min="519" max="519" width="12.6640625" style="144" customWidth="1"/>
    <col min="520" max="520" width="13.33203125" style="144" customWidth="1"/>
    <col min="521" max="521" width="12.6640625" style="144" customWidth="1"/>
    <col min="522" max="522" width="12.5546875" style="144" customWidth="1"/>
    <col min="523" max="530" width="10.109375" style="144" bestFit="1" customWidth="1"/>
    <col min="531" max="763" width="33.44140625" style="144"/>
    <col min="764" max="764" width="7.109375" style="144" customWidth="1"/>
    <col min="765" max="765" width="8.88671875" style="144" customWidth="1"/>
    <col min="766" max="766" width="9.44140625" style="144" customWidth="1"/>
    <col min="767" max="767" width="11.109375" style="144" customWidth="1"/>
    <col min="768" max="768" width="10.6640625" style="144" customWidth="1"/>
    <col min="769" max="769" width="11.6640625" style="144" customWidth="1"/>
    <col min="770" max="770" width="10.6640625" style="144" customWidth="1"/>
    <col min="771" max="771" width="12" style="144" customWidth="1"/>
    <col min="772" max="772" width="11" style="144" customWidth="1"/>
    <col min="773" max="773" width="10.109375" style="144" customWidth="1"/>
    <col min="774" max="774" width="10.5546875" style="144" customWidth="1"/>
    <col min="775" max="775" width="12.6640625" style="144" customWidth="1"/>
    <col min="776" max="776" width="13.33203125" style="144" customWidth="1"/>
    <col min="777" max="777" width="12.6640625" style="144" customWidth="1"/>
    <col min="778" max="778" width="12.5546875" style="144" customWidth="1"/>
    <col min="779" max="786" width="10.109375" style="144" bestFit="1" customWidth="1"/>
    <col min="787" max="1019" width="33.44140625" style="144"/>
    <col min="1020" max="1020" width="7.109375" style="144" customWidth="1"/>
    <col min="1021" max="1021" width="8.88671875" style="144" customWidth="1"/>
    <col min="1022" max="1022" width="9.44140625" style="144" customWidth="1"/>
    <col min="1023" max="1023" width="11.109375" style="144" customWidth="1"/>
    <col min="1024" max="1024" width="10.6640625" style="144" customWidth="1"/>
    <col min="1025" max="1025" width="11.6640625" style="144" customWidth="1"/>
    <col min="1026" max="1026" width="10.6640625" style="144" customWidth="1"/>
    <col min="1027" max="1027" width="12" style="144" customWidth="1"/>
    <col min="1028" max="1028" width="11" style="144" customWidth="1"/>
    <col min="1029" max="1029" width="10.109375" style="144" customWidth="1"/>
    <col min="1030" max="1030" width="10.5546875" style="144" customWidth="1"/>
    <col min="1031" max="1031" width="12.6640625" style="144" customWidth="1"/>
    <col min="1032" max="1032" width="13.33203125" style="144" customWidth="1"/>
    <col min="1033" max="1033" width="12.6640625" style="144" customWidth="1"/>
    <col min="1034" max="1034" width="12.5546875" style="144" customWidth="1"/>
    <col min="1035" max="1042" width="10.109375" style="144" bestFit="1" customWidth="1"/>
    <col min="1043" max="1275" width="33.44140625" style="144"/>
    <col min="1276" max="1276" width="7.109375" style="144" customWidth="1"/>
    <col min="1277" max="1277" width="8.88671875" style="144" customWidth="1"/>
    <col min="1278" max="1278" width="9.44140625" style="144" customWidth="1"/>
    <col min="1279" max="1279" width="11.109375" style="144" customWidth="1"/>
    <col min="1280" max="1280" width="10.6640625" style="144" customWidth="1"/>
    <col min="1281" max="1281" width="11.6640625" style="144" customWidth="1"/>
    <col min="1282" max="1282" width="10.6640625" style="144" customWidth="1"/>
    <col min="1283" max="1283" width="12" style="144" customWidth="1"/>
    <col min="1284" max="1284" width="11" style="144" customWidth="1"/>
    <col min="1285" max="1285" width="10.109375" style="144" customWidth="1"/>
    <col min="1286" max="1286" width="10.5546875" style="144" customWidth="1"/>
    <col min="1287" max="1287" width="12.6640625" style="144" customWidth="1"/>
    <col min="1288" max="1288" width="13.33203125" style="144" customWidth="1"/>
    <col min="1289" max="1289" width="12.6640625" style="144" customWidth="1"/>
    <col min="1290" max="1290" width="12.5546875" style="144" customWidth="1"/>
    <col min="1291" max="1298" width="10.109375" style="144" bestFit="1" customWidth="1"/>
    <col min="1299" max="1531" width="33.44140625" style="144"/>
    <col min="1532" max="1532" width="7.109375" style="144" customWidth="1"/>
    <col min="1533" max="1533" width="8.88671875" style="144" customWidth="1"/>
    <col min="1534" max="1534" width="9.44140625" style="144" customWidth="1"/>
    <col min="1535" max="1535" width="11.109375" style="144" customWidth="1"/>
    <col min="1536" max="1536" width="10.6640625" style="144" customWidth="1"/>
    <col min="1537" max="1537" width="11.6640625" style="144" customWidth="1"/>
    <col min="1538" max="1538" width="10.6640625" style="144" customWidth="1"/>
    <col min="1539" max="1539" width="12" style="144" customWidth="1"/>
    <col min="1540" max="1540" width="11" style="144" customWidth="1"/>
    <col min="1541" max="1541" width="10.109375" style="144" customWidth="1"/>
    <col min="1542" max="1542" width="10.5546875" style="144" customWidth="1"/>
    <col min="1543" max="1543" width="12.6640625" style="144" customWidth="1"/>
    <col min="1544" max="1544" width="13.33203125" style="144" customWidth="1"/>
    <col min="1545" max="1545" width="12.6640625" style="144" customWidth="1"/>
    <col min="1546" max="1546" width="12.5546875" style="144" customWidth="1"/>
    <col min="1547" max="1554" width="10.109375" style="144" bestFit="1" customWidth="1"/>
    <col min="1555" max="1787" width="33.44140625" style="144"/>
    <col min="1788" max="1788" width="7.109375" style="144" customWidth="1"/>
    <col min="1789" max="1789" width="8.88671875" style="144" customWidth="1"/>
    <col min="1790" max="1790" width="9.44140625" style="144" customWidth="1"/>
    <col min="1791" max="1791" width="11.109375" style="144" customWidth="1"/>
    <col min="1792" max="1792" width="10.6640625" style="144" customWidth="1"/>
    <col min="1793" max="1793" width="11.6640625" style="144" customWidth="1"/>
    <col min="1794" max="1794" width="10.6640625" style="144" customWidth="1"/>
    <col min="1795" max="1795" width="12" style="144" customWidth="1"/>
    <col min="1796" max="1796" width="11" style="144" customWidth="1"/>
    <col min="1797" max="1797" width="10.109375" style="144" customWidth="1"/>
    <col min="1798" max="1798" width="10.5546875" style="144" customWidth="1"/>
    <col min="1799" max="1799" width="12.6640625" style="144" customWidth="1"/>
    <col min="1800" max="1800" width="13.33203125" style="144" customWidth="1"/>
    <col min="1801" max="1801" width="12.6640625" style="144" customWidth="1"/>
    <col min="1802" max="1802" width="12.5546875" style="144" customWidth="1"/>
    <col min="1803" max="1810" width="10.109375" style="144" bestFit="1" customWidth="1"/>
    <col min="1811" max="2043" width="33.44140625" style="144"/>
    <col min="2044" max="2044" width="7.109375" style="144" customWidth="1"/>
    <col min="2045" max="2045" width="8.88671875" style="144" customWidth="1"/>
    <col min="2046" max="2046" width="9.44140625" style="144" customWidth="1"/>
    <col min="2047" max="2047" width="11.109375" style="144" customWidth="1"/>
    <col min="2048" max="2048" width="10.6640625" style="144" customWidth="1"/>
    <col min="2049" max="2049" width="11.6640625" style="144" customWidth="1"/>
    <col min="2050" max="2050" width="10.6640625" style="144" customWidth="1"/>
    <col min="2051" max="2051" width="12" style="144" customWidth="1"/>
    <col min="2052" max="2052" width="11" style="144" customWidth="1"/>
    <col min="2053" max="2053" width="10.109375" style="144" customWidth="1"/>
    <col min="2054" max="2054" width="10.5546875" style="144" customWidth="1"/>
    <col min="2055" max="2055" width="12.6640625" style="144" customWidth="1"/>
    <col min="2056" max="2056" width="13.33203125" style="144" customWidth="1"/>
    <col min="2057" max="2057" width="12.6640625" style="144" customWidth="1"/>
    <col min="2058" max="2058" width="12.5546875" style="144" customWidth="1"/>
    <col min="2059" max="2066" width="10.109375" style="144" bestFit="1" customWidth="1"/>
    <col min="2067" max="2299" width="33.44140625" style="144"/>
    <col min="2300" max="2300" width="7.109375" style="144" customWidth="1"/>
    <col min="2301" max="2301" width="8.88671875" style="144" customWidth="1"/>
    <col min="2302" max="2302" width="9.44140625" style="144" customWidth="1"/>
    <col min="2303" max="2303" width="11.109375" style="144" customWidth="1"/>
    <col min="2304" max="2304" width="10.6640625" style="144" customWidth="1"/>
    <col min="2305" max="2305" width="11.6640625" style="144" customWidth="1"/>
    <col min="2306" max="2306" width="10.6640625" style="144" customWidth="1"/>
    <col min="2307" max="2307" width="12" style="144" customWidth="1"/>
    <col min="2308" max="2308" width="11" style="144" customWidth="1"/>
    <col min="2309" max="2309" width="10.109375" style="144" customWidth="1"/>
    <col min="2310" max="2310" width="10.5546875" style="144" customWidth="1"/>
    <col min="2311" max="2311" width="12.6640625" style="144" customWidth="1"/>
    <col min="2312" max="2312" width="13.33203125" style="144" customWidth="1"/>
    <col min="2313" max="2313" width="12.6640625" style="144" customWidth="1"/>
    <col min="2314" max="2314" width="12.5546875" style="144" customWidth="1"/>
    <col min="2315" max="2322" width="10.109375" style="144" bestFit="1" customWidth="1"/>
    <col min="2323" max="2555" width="33.44140625" style="144"/>
    <col min="2556" max="2556" width="7.109375" style="144" customWidth="1"/>
    <col min="2557" max="2557" width="8.88671875" style="144" customWidth="1"/>
    <col min="2558" max="2558" width="9.44140625" style="144" customWidth="1"/>
    <col min="2559" max="2559" width="11.109375" style="144" customWidth="1"/>
    <col min="2560" max="2560" width="10.6640625" style="144" customWidth="1"/>
    <col min="2561" max="2561" width="11.6640625" style="144" customWidth="1"/>
    <col min="2562" max="2562" width="10.6640625" style="144" customWidth="1"/>
    <col min="2563" max="2563" width="12" style="144" customWidth="1"/>
    <col min="2564" max="2564" width="11" style="144" customWidth="1"/>
    <col min="2565" max="2565" width="10.109375" style="144" customWidth="1"/>
    <col min="2566" max="2566" width="10.5546875" style="144" customWidth="1"/>
    <col min="2567" max="2567" width="12.6640625" style="144" customWidth="1"/>
    <col min="2568" max="2568" width="13.33203125" style="144" customWidth="1"/>
    <col min="2569" max="2569" width="12.6640625" style="144" customWidth="1"/>
    <col min="2570" max="2570" width="12.5546875" style="144" customWidth="1"/>
    <col min="2571" max="2578" width="10.109375" style="144" bestFit="1" customWidth="1"/>
    <col min="2579" max="2811" width="33.44140625" style="144"/>
    <col min="2812" max="2812" width="7.109375" style="144" customWidth="1"/>
    <col min="2813" max="2813" width="8.88671875" style="144" customWidth="1"/>
    <col min="2814" max="2814" width="9.44140625" style="144" customWidth="1"/>
    <col min="2815" max="2815" width="11.109375" style="144" customWidth="1"/>
    <col min="2816" max="2816" width="10.6640625" style="144" customWidth="1"/>
    <col min="2817" max="2817" width="11.6640625" style="144" customWidth="1"/>
    <col min="2818" max="2818" width="10.6640625" style="144" customWidth="1"/>
    <col min="2819" max="2819" width="12" style="144" customWidth="1"/>
    <col min="2820" max="2820" width="11" style="144" customWidth="1"/>
    <col min="2821" max="2821" width="10.109375" style="144" customWidth="1"/>
    <col min="2822" max="2822" width="10.5546875" style="144" customWidth="1"/>
    <col min="2823" max="2823" width="12.6640625" style="144" customWidth="1"/>
    <col min="2824" max="2824" width="13.33203125" style="144" customWidth="1"/>
    <col min="2825" max="2825" width="12.6640625" style="144" customWidth="1"/>
    <col min="2826" max="2826" width="12.5546875" style="144" customWidth="1"/>
    <col min="2827" max="2834" width="10.109375" style="144" bestFit="1" customWidth="1"/>
    <col min="2835" max="3067" width="33.44140625" style="144"/>
    <col min="3068" max="3068" width="7.109375" style="144" customWidth="1"/>
    <col min="3069" max="3069" width="8.88671875" style="144" customWidth="1"/>
    <col min="3070" max="3070" width="9.44140625" style="144" customWidth="1"/>
    <col min="3071" max="3071" width="11.109375" style="144" customWidth="1"/>
    <col min="3072" max="3072" width="10.6640625" style="144" customWidth="1"/>
    <col min="3073" max="3073" width="11.6640625" style="144" customWidth="1"/>
    <col min="3074" max="3074" width="10.6640625" style="144" customWidth="1"/>
    <col min="3075" max="3075" width="12" style="144" customWidth="1"/>
    <col min="3076" max="3076" width="11" style="144" customWidth="1"/>
    <col min="3077" max="3077" width="10.109375" style="144" customWidth="1"/>
    <col min="3078" max="3078" width="10.5546875" style="144" customWidth="1"/>
    <col min="3079" max="3079" width="12.6640625" style="144" customWidth="1"/>
    <col min="3080" max="3080" width="13.33203125" style="144" customWidth="1"/>
    <col min="3081" max="3081" width="12.6640625" style="144" customWidth="1"/>
    <col min="3082" max="3082" width="12.5546875" style="144" customWidth="1"/>
    <col min="3083" max="3090" width="10.109375" style="144" bestFit="1" customWidth="1"/>
    <col min="3091" max="3323" width="33.44140625" style="144"/>
    <col min="3324" max="3324" width="7.109375" style="144" customWidth="1"/>
    <col min="3325" max="3325" width="8.88671875" style="144" customWidth="1"/>
    <col min="3326" max="3326" width="9.44140625" style="144" customWidth="1"/>
    <col min="3327" max="3327" width="11.109375" style="144" customWidth="1"/>
    <col min="3328" max="3328" width="10.6640625" style="144" customWidth="1"/>
    <col min="3329" max="3329" width="11.6640625" style="144" customWidth="1"/>
    <col min="3330" max="3330" width="10.6640625" style="144" customWidth="1"/>
    <col min="3331" max="3331" width="12" style="144" customWidth="1"/>
    <col min="3332" max="3332" width="11" style="144" customWidth="1"/>
    <col min="3333" max="3333" width="10.109375" style="144" customWidth="1"/>
    <col min="3334" max="3334" width="10.5546875" style="144" customWidth="1"/>
    <col min="3335" max="3335" width="12.6640625" style="144" customWidth="1"/>
    <col min="3336" max="3336" width="13.33203125" style="144" customWidth="1"/>
    <col min="3337" max="3337" width="12.6640625" style="144" customWidth="1"/>
    <col min="3338" max="3338" width="12.5546875" style="144" customWidth="1"/>
    <col min="3339" max="3346" width="10.109375" style="144" bestFit="1" customWidth="1"/>
    <col min="3347" max="3579" width="33.44140625" style="144"/>
    <col min="3580" max="3580" width="7.109375" style="144" customWidth="1"/>
    <col min="3581" max="3581" width="8.88671875" style="144" customWidth="1"/>
    <col min="3582" max="3582" width="9.44140625" style="144" customWidth="1"/>
    <col min="3583" max="3583" width="11.109375" style="144" customWidth="1"/>
    <col min="3584" max="3584" width="10.6640625" style="144" customWidth="1"/>
    <col min="3585" max="3585" width="11.6640625" style="144" customWidth="1"/>
    <col min="3586" max="3586" width="10.6640625" style="144" customWidth="1"/>
    <col min="3587" max="3587" width="12" style="144" customWidth="1"/>
    <col min="3588" max="3588" width="11" style="144" customWidth="1"/>
    <col min="3589" max="3589" width="10.109375" style="144" customWidth="1"/>
    <col min="3590" max="3590" width="10.5546875" style="144" customWidth="1"/>
    <col min="3591" max="3591" width="12.6640625" style="144" customWidth="1"/>
    <col min="3592" max="3592" width="13.33203125" style="144" customWidth="1"/>
    <col min="3593" max="3593" width="12.6640625" style="144" customWidth="1"/>
    <col min="3594" max="3594" width="12.5546875" style="144" customWidth="1"/>
    <col min="3595" max="3602" width="10.109375" style="144" bestFit="1" customWidth="1"/>
    <col min="3603" max="3835" width="33.44140625" style="144"/>
    <col min="3836" max="3836" width="7.109375" style="144" customWidth="1"/>
    <col min="3837" max="3837" width="8.88671875" style="144" customWidth="1"/>
    <col min="3838" max="3838" width="9.44140625" style="144" customWidth="1"/>
    <col min="3839" max="3839" width="11.109375" style="144" customWidth="1"/>
    <col min="3840" max="3840" width="10.6640625" style="144" customWidth="1"/>
    <col min="3841" max="3841" width="11.6640625" style="144" customWidth="1"/>
    <col min="3842" max="3842" width="10.6640625" style="144" customWidth="1"/>
    <col min="3843" max="3843" width="12" style="144" customWidth="1"/>
    <col min="3844" max="3844" width="11" style="144" customWidth="1"/>
    <col min="3845" max="3845" width="10.109375" style="144" customWidth="1"/>
    <col min="3846" max="3846" width="10.5546875" style="144" customWidth="1"/>
    <col min="3847" max="3847" width="12.6640625" style="144" customWidth="1"/>
    <col min="3848" max="3848" width="13.33203125" style="144" customWidth="1"/>
    <col min="3849" max="3849" width="12.6640625" style="144" customWidth="1"/>
    <col min="3850" max="3850" width="12.5546875" style="144" customWidth="1"/>
    <col min="3851" max="3858" width="10.109375" style="144" bestFit="1" customWidth="1"/>
    <col min="3859" max="4091" width="33.44140625" style="144"/>
    <col min="4092" max="4092" width="7.109375" style="144" customWidth="1"/>
    <col min="4093" max="4093" width="8.88671875" style="144" customWidth="1"/>
    <col min="4094" max="4094" width="9.44140625" style="144" customWidth="1"/>
    <col min="4095" max="4095" width="11.109375" style="144" customWidth="1"/>
    <col min="4096" max="4096" width="10.6640625" style="144" customWidth="1"/>
    <col min="4097" max="4097" width="11.6640625" style="144" customWidth="1"/>
    <col min="4098" max="4098" width="10.6640625" style="144" customWidth="1"/>
    <col min="4099" max="4099" width="12" style="144" customWidth="1"/>
    <col min="4100" max="4100" width="11" style="144" customWidth="1"/>
    <col min="4101" max="4101" width="10.109375" style="144" customWidth="1"/>
    <col min="4102" max="4102" width="10.5546875" style="144" customWidth="1"/>
    <col min="4103" max="4103" width="12.6640625" style="144" customWidth="1"/>
    <col min="4104" max="4104" width="13.33203125" style="144" customWidth="1"/>
    <col min="4105" max="4105" width="12.6640625" style="144" customWidth="1"/>
    <col min="4106" max="4106" width="12.5546875" style="144" customWidth="1"/>
    <col min="4107" max="4114" width="10.109375" style="144" bestFit="1" customWidth="1"/>
    <col min="4115" max="4347" width="33.44140625" style="144"/>
    <col min="4348" max="4348" width="7.109375" style="144" customWidth="1"/>
    <col min="4349" max="4349" width="8.88671875" style="144" customWidth="1"/>
    <col min="4350" max="4350" width="9.44140625" style="144" customWidth="1"/>
    <col min="4351" max="4351" width="11.109375" style="144" customWidth="1"/>
    <col min="4352" max="4352" width="10.6640625" style="144" customWidth="1"/>
    <col min="4353" max="4353" width="11.6640625" style="144" customWidth="1"/>
    <col min="4354" max="4354" width="10.6640625" style="144" customWidth="1"/>
    <col min="4355" max="4355" width="12" style="144" customWidth="1"/>
    <col min="4356" max="4356" width="11" style="144" customWidth="1"/>
    <col min="4357" max="4357" width="10.109375" style="144" customWidth="1"/>
    <col min="4358" max="4358" width="10.5546875" style="144" customWidth="1"/>
    <col min="4359" max="4359" width="12.6640625" style="144" customWidth="1"/>
    <col min="4360" max="4360" width="13.33203125" style="144" customWidth="1"/>
    <col min="4361" max="4361" width="12.6640625" style="144" customWidth="1"/>
    <col min="4362" max="4362" width="12.5546875" style="144" customWidth="1"/>
    <col min="4363" max="4370" width="10.109375" style="144" bestFit="1" customWidth="1"/>
    <col min="4371" max="4603" width="33.44140625" style="144"/>
    <col min="4604" max="4604" width="7.109375" style="144" customWidth="1"/>
    <col min="4605" max="4605" width="8.88671875" style="144" customWidth="1"/>
    <col min="4606" max="4606" width="9.44140625" style="144" customWidth="1"/>
    <col min="4607" max="4607" width="11.109375" style="144" customWidth="1"/>
    <col min="4608" max="4608" width="10.6640625" style="144" customWidth="1"/>
    <col min="4609" max="4609" width="11.6640625" style="144" customWidth="1"/>
    <col min="4610" max="4610" width="10.6640625" style="144" customWidth="1"/>
    <col min="4611" max="4611" width="12" style="144" customWidth="1"/>
    <col min="4612" max="4612" width="11" style="144" customWidth="1"/>
    <col min="4613" max="4613" width="10.109375" style="144" customWidth="1"/>
    <col min="4614" max="4614" width="10.5546875" style="144" customWidth="1"/>
    <col min="4615" max="4615" width="12.6640625" style="144" customWidth="1"/>
    <col min="4616" max="4616" width="13.33203125" style="144" customWidth="1"/>
    <col min="4617" max="4617" width="12.6640625" style="144" customWidth="1"/>
    <col min="4618" max="4618" width="12.5546875" style="144" customWidth="1"/>
    <col min="4619" max="4626" width="10.109375" style="144" bestFit="1" customWidth="1"/>
    <col min="4627" max="4859" width="33.44140625" style="144"/>
    <col min="4860" max="4860" width="7.109375" style="144" customWidth="1"/>
    <col min="4861" max="4861" width="8.88671875" style="144" customWidth="1"/>
    <col min="4862" max="4862" width="9.44140625" style="144" customWidth="1"/>
    <col min="4863" max="4863" width="11.109375" style="144" customWidth="1"/>
    <col min="4864" max="4864" width="10.6640625" style="144" customWidth="1"/>
    <col min="4865" max="4865" width="11.6640625" style="144" customWidth="1"/>
    <col min="4866" max="4866" width="10.6640625" style="144" customWidth="1"/>
    <col min="4867" max="4867" width="12" style="144" customWidth="1"/>
    <col min="4868" max="4868" width="11" style="144" customWidth="1"/>
    <col min="4869" max="4869" width="10.109375" style="144" customWidth="1"/>
    <col min="4870" max="4870" width="10.5546875" style="144" customWidth="1"/>
    <col min="4871" max="4871" width="12.6640625" style="144" customWidth="1"/>
    <col min="4872" max="4872" width="13.33203125" style="144" customWidth="1"/>
    <col min="4873" max="4873" width="12.6640625" style="144" customWidth="1"/>
    <col min="4874" max="4874" width="12.5546875" style="144" customWidth="1"/>
    <col min="4875" max="4882" width="10.109375" style="144" bestFit="1" customWidth="1"/>
    <col min="4883" max="5115" width="33.44140625" style="144"/>
    <col min="5116" max="5116" width="7.109375" style="144" customWidth="1"/>
    <col min="5117" max="5117" width="8.88671875" style="144" customWidth="1"/>
    <col min="5118" max="5118" width="9.44140625" style="144" customWidth="1"/>
    <col min="5119" max="5119" width="11.109375" style="144" customWidth="1"/>
    <col min="5120" max="5120" width="10.6640625" style="144" customWidth="1"/>
    <col min="5121" max="5121" width="11.6640625" style="144" customWidth="1"/>
    <col min="5122" max="5122" width="10.6640625" style="144" customWidth="1"/>
    <col min="5123" max="5123" width="12" style="144" customWidth="1"/>
    <col min="5124" max="5124" width="11" style="144" customWidth="1"/>
    <col min="5125" max="5125" width="10.109375" style="144" customWidth="1"/>
    <col min="5126" max="5126" width="10.5546875" style="144" customWidth="1"/>
    <col min="5127" max="5127" width="12.6640625" style="144" customWidth="1"/>
    <col min="5128" max="5128" width="13.33203125" style="144" customWidth="1"/>
    <col min="5129" max="5129" width="12.6640625" style="144" customWidth="1"/>
    <col min="5130" max="5130" width="12.5546875" style="144" customWidth="1"/>
    <col min="5131" max="5138" width="10.109375" style="144" bestFit="1" customWidth="1"/>
    <col min="5139" max="5371" width="33.44140625" style="144"/>
    <col min="5372" max="5372" width="7.109375" style="144" customWidth="1"/>
    <col min="5373" max="5373" width="8.88671875" style="144" customWidth="1"/>
    <col min="5374" max="5374" width="9.44140625" style="144" customWidth="1"/>
    <col min="5375" max="5375" width="11.109375" style="144" customWidth="1"/>
    <col min="5376" max="5376" width="10.6640625" style="144" customWidth="1"/>
    <col min="5377" max="5377" width="11.6640625" style="144" customWidth="1"/>
    <col min="5378" max="5378" width="10.6640625" style="144" customWidth="1"/>
    <col min="5379" max="5379" width="12" style="144" customWidth="1"/>
    <col min="5380" max="5380" width="11" style="144" customWidth="1"/>
    <col min="5381" max="5381" width="10.109375" style="144" customWidth="1"/>
    <col min="5382" max="5382" width="10.5546875" style="144" customWidth="1"/>
    <col min="5383" max="5383" width="12.6640625" style="144" customWidth="1"/>
    <col min="5384" max="5384" width="13.33203125" style="144" customWidth="1"/>
    <col min="5385" max="5385" width="12.6640625" style="144" customWidth="1"/>
    <col min="5386" max="5386" width="12.5546875" style="144" customWidth="1"/>
    <col min="5387" max="5394" width="10.109375" style="144" bestFit="1" customWidth="1"/>
    <col min="5395" max="5627" width="33.44140625" style="144"/>
    <col min="5628" max="5628" width="7.109375" style="144" customWidth="1"/>
    <col min="5629" max="5629" width="8.88671875" style="144" customWidth="1"/>
    <col min="5630" max="5630" width="9.44140625" style="144" customWidth="1"/>
    <col min="5631" max="5631" width="11.109375" style="144" customWidth="1"/>
    <col min="5632" max="5632" width="10.6640625" style="144" customWidth="1"/>
    <col min="5633" max="5633" width="11.6640625" style="144" customWidth="1"/>
    <col min="5634" max="5634" width="10.6640625" style="144" customWidth="1"/>
    <col min="5635" max="5635" width="12" style="144" customWidth="1"/>
    <col min="5636" max="5636" width="11" style="144" customWidth="1"/>
    <col min="5637" max="5637" width="10.109375" style="144" customWidth="1"/>
    <col min="5638" max="5638" width="10.5546875" style="144" customWidth="1"/>
    <col min="5639" max="5639" width="12.6640625" style="144" customWidth="1"/>
    <col min="5640" max="5640" width="13.33203125" style="144" customWidth="1"/>
    <col min="5641" max="5641" width="12.6640625" style="144" customWidth="1"/>
    <col min="5642" max="5642" width="12.5546875" style="144" customWidth="1"/>
    <col min="5643" max="5650" width="10.109375" style="144" bestFit="1" customWidth="1"/>
    <col min="5651" max="5883" width="33.44140625" style="144"/>
    <col min="5884" max="5884" width="7.109375" style="144" customWidth="1"/>
    <col min="5885" max="5885" width="8.88671875" style="144" customWidth="1"/>
    <col min="5886" max="5886" width="9.44140625" style="144" customWidth="1"/>
    <col min="5887" max="5887" width="11.109375" style="144" customWidth="1"/>
    <col min="5888" max="5888" width="10.6640625" style="144" customWidth="1"/>
    <col min="5889" max="5889" width="11.6640625" style="144" customWidth="1"/>
    <col min="5890" max="5890" width="10.6640625" style="144" customWidth="1"/>
    <col min="5891" max="5891" width="12" style="144" customWidth="1"/>
    <col min="5892" max="5892" width="11" style="144" customWidth="1"/>
    <col min="5893" max="5893" width="10.109375" style="144" customWidth="1"/>
    <col min="5894" max="5894" width="10.5546875" style="144" customWidth="1"/>
    <col min="5895" max="5895" width="12.6640625" style="144" customWidth="1"/>
    <col min="5896" max="5896" width="13.33203125" style="144" customWidth="1"/>
    <col min="5897" max="5897" width="12.6640625" style="144" customWidth="1"/>
    <col min="5898" max="5898" width="12.5546875" style="144" customWidth="1"/>
    <col min="5899" max="5906" width="10.109375" style="144" bestFit="1" customWidth="1"/>
    <col min="5907" max="6139" width="33.44140625" style="144"/>
    <col min="6140" max="6140" width="7.109375" style="144" customWidth="1"/>
    <col min="6141" max="6141" width="8.88671875" style="144" customWidth="1"/>
    <col min="6142" max="6142" width="9.44140625" style="144" customWidth="1"/>
    <col min="6143" max="6143" width="11.109375" style="144" customWidth="1"/>
    <col min="6144" max="6144" width="10.6640625" style="144" customWidth="1"/>
    <col min="6145" max="6145" width="11.6640625" style="144" customWidth="1"/>
    <col min="6146" max="6146" width="10.6640625" style="144" customWidth="1"/>
    <col min="6147" max="6147" width="12" style="144" customWidth="1"/>
    <col min="6148" max="6148" width="11" style="144" customWidth="1"/>
    <col min="6149" max="6149" width="10.109375" style="144" customWidth="1"/>
    <col min="6150" max="6150" width="10.5546875" style="144" customWidth="1"/>
    <col min="6151" max="6151" width="12.6640625" style="144" customWidth="1"/>
    <col min="6152" max="6152" width="13.33203125" style="144" customWidth="1"/>
    <col min="6153" max="6153" width="12.6640625" style="144" customWidth="1"/>
    <col min="6154" max="6154" width="12.5546875" style="144" customWidth="1"/>
    <col min="6155" max="6162" width="10.109375" style="144" bestFit="1" customWidth="1"/>
    <col min="6163" max="6395" width="33.44140625" style="144"/>
    <col min="6396" max="6396" width="7.109375" style="144" customWidth="1"/>
    <col min="6397" max="6397" width="8.88671875" style="144" customWidth="1"/>
    <col min="6398" max="6398" width="9.44140625" style="144" customWidth="1"/>
    <col min="6399" max="6399" width="11.109375" style="144" customWidth="1"/>
    <col min="6400" max="6400" width="10.6640625" style="144" customWidth="1"/>
    <col min="6401" max="6401" width="11.6640625" style="144" customWidth="1"/>
    <col min="6402" max="6402" width="10.6640625" style="144" customWidth="1"/>
    <col min="6403" max="6403" width="12" style="144" customWidth="1"/>
    <col min="6404" max="6404" width="11" style="144" customWidth="1"/>
    <col min="6405" max="6405" width="10.109375" style="144" customWidth="1"/>
    <col min="6406" max="6406" width="10.5546875" style="144" customWidth="1"/>
    <col min="6407" max="6407" width="12.6640625" style="144" customWidth="1"/>
    <col min="6408" max="6408" width="13.33203125" style="144" customWidth="1"/>
    <col min="6409" max="6409" width="12.6640625" style="144" customWidth="1"/>
    <col min="6410" max="6410" width="12.5546875" style="144" customWidth="1"/>
    <col min="6411" max="6418" width="10.109375" style="144" bestFit="1" customWidth="1"/>
    <col min="6419" max="6651" width="33.44140625" style="144"/>
    <col min="6652" max="6652" width="7.109375" style="144" customWidth="1"/>
    <col min="6653" max="6653" width="8.88671875" style="144" customWidth="1"/>
    <col min="6654" max="6654" width="9.44140625" style="144" customWidth="1"/>
    <col min="6655" max="6655" width="11.109375" style="144" customWidth="1"/>
    <col min="6656" max="6656" width="10.6640625" style="144" customWidth="1"/>
    <col min="6657" max="6657" width="11.6640625" style="144" customWidth="1"/>
    <col min="6658" max="6658" width="10.6640625" style="144" customWidth="1"/>
    <col min="6659" max="6659" width="12" style="144" customWidth="1"/>
    <col min="6660" max="6660" width="11" style="144" customWidth="1"/>
    <col min="6661" max="6661" width="10.109375" style="144" customWidth="1"/>
    <col min="6662" max="6662" width="10.5546875" style="144" customWidth="1"/>
    <col min="6663" max="6663" width="12.6640625" style="144" customWidth="1"/>
    <col min="6664" max="6664" width="13.33203125" style="144" customWidth="1"/>
    <col min="6665" max="6665" width="12.6640625" style="144" customWidth="1"/>
    <col min="6666" max="6666" width="12.5546875" style="144" customWidth="1"/>
    <col min="6667" max="6674" width="10.109375" style="144" bestFit="1" customWidth="1"/>
    <col min="6675" max="6907" width="33.44140625" style="144"/>
    <col min="6908" max="6908" width="7.109375" style="144" customWidth="1"/>
    <col min="6909" max="6909" width="8.88671875" style="144" customWidth="1"/>
    <col min="6910" max="6910" width="9.44140625" style="144" customWidth="1"/>
    <col min="6911" max="6911" width="11.109375" style="144" customWidth="1"/>
    <col min="6912" max="6912" width="10.6640625" style="144" customWidth="1"/>
    <col min="6913" max="6913" width="11.6640625" style="144" customWidth="1"/>
    <col min="6914" max="6914" width="10.6640625" style="144" customWidth="1"/>
    <col min="6915" max="6915" width="12" style="144" customWidth="1"/>
    <col min="6916" max="6916" width="11" style="144" customWidth="1"/>
    <col min="6917" max="6917" width="10.109375" style="144" customWidth="1"/>
    <col min="6918" max="6918" width="10.5546875" style="144" customWidth="1"/>
    <col min="6919" max="6919" width="12.6640625" style="144" customWidth="1"/>
    <col min="6920" max="6920" width="13.33203125" style="144" customWidth="1"/>
    <col min="6921" max="6921" width="12.6640625" style="144" customWidth="1"/>
    <col min="6922" max="6922" width="12.5546875" style="144" customWidth="1"/>
    <col min="6923" max="6930" width="10.109375" style="144" bestFit="1" customWidth="1"/>
    <col min="6931" max="7163" width="33.44140625" style="144"/>
    <col min="7164" max="7164" width="7.109375" style="144" customWidth="1"/>
    <col min="7165" max="7165" width="8.88671875" style="144" customWidth="1"/>
    <col min="7166" max="7166" width="9.44140625" style="144" customWidth="1"/>
    <col min="7167" max="7167" width="11.109375" style="144" customWidth="1"/>
    <col min="7168" max="7168" width="10.6640625" style="144" customWidth="1"/>
    <col min="7169" max="7169" width="11.6640625" style="144" customWidth="1"/>
    <col min="7170" max="7170" width="10.6640625" style="144" customWidth="1"/>
    <col min="7171" max="7171" width="12" style="144" customWidth="1"/>
    <col min="7172" max="7172" width="11" style="144" customWidth="1"/>
    <col min="7173" max="7173" width="10.109375" style="144" customWidth="1"/>
    <col min="7174" max="7174" width="10.5546875" style="144" customWidth="1"/>
    <col min="7175" max="7175" width="12.6640625" style="144" customWidth="1"/>
    <col min="7176" max="7176" width="13.33203125" style="144" customWidth="1"/>
    <col min="7177" max="7177" width="12.6640625" style="144" customWidth="1"/>
    <col min="7178" max="7178" width="12.5546875" style="144" customWidth="1"/>
    <col min="7179" max="7186" width="10.109375" style="144" bestFit="1" customWidth="1"/>
    <col min="7187" max="7419" width="33.44140625" style="144"/>
    <col min="7420" max="7420" width="7.109375" style="144" customWidth="1"/>
    <col min="7421" max="7421" width="8.88671875" style="144" customWidth="1"/>
    <col min="7422" max="7422" width="9.44140625" style="144" customWidth="1"/>
    <col min="7423" max="7423" width="11.109375" style="144" customWidth="1"/>
    <col min="7424" max="7424" width="10.6640625" style="144" customWidth="1"/>
    <col min="7425" max="7425" width="11.6640625" style="144" customWidth="1"/>
    <col min="7426" max="7426" width="10.6640625" style="144" customWidth="1"/>
    <col min="7427" max="7427" width="12" style="144" customWidth="1"/>
    <col min="7428" max="7428" width="11" style="144" customWidth="1"/>
    <col min="7429" max="7429" width="10.109375" style="144" customWidth="1"/>
    <col min="7430" max="7430" width="10.5546875" style="144" customWidth="1"/>
    <col min="7431" max="7431" width="12.6640625" style="144" customWidth="1"/>
    <col min="7432" max="7432" width="13.33203125" style="144" customWidth="1"/>
    <col min="7433" max="7433" width="12.6640625" style="144" customWidth="1"/>
    <col min="7434" max="7434" width="12.5546875" style="144" customWidth="1"/>
    <col min="7435" max="7442" width="10.109375" style="144" bestFit="1" customWidth="1"/>
    <col min="7443" max="7675" width="33.44140625" style="144"/>
    <col min="7676" max="7676" width="7.109375" style="144" customWidth="1"/>
    <col min="7677" max="7677" width="8.88671875" style="144" customWidth="1"/>
    <col min="7678" max="7678" width="9.44140625" style="144" customWidth="1"/>
    <col min="7679" max="7679" width="11.109375" style="144" customWidth="1"/>
    <col min="7680" max="7680" width="10.6640625" style="144" customWidth="1"/>
    <col min="7681" max="7681" width="11.6640625" style="144" customWidth="1"/>
    <col min="7682" max="7682" width="10.6640625" style="144" customWidth="1"/>
    <col min="7683" max="7683" width="12" style="144" customWidth="1"/>
    <col min="7684" max="7684" width="11" style="144" customWidth="1"/>
    <col min="7685" max="7685" width="10.109375" style="144" customWidth="1"/>
    <col min="7686" max="7686" width="10.5546875" style="144" customWidth="1"/>
    <col min="7687" max="7687" width="12.6640625" style="144" customWidth="1"/>
    <col min="7688" max="7688" width="13.33203125" style="144" customWidth="1"/>
    <col min="7689" max="7689" width="12.6640625" style="144" customWidth="1"/>
    <col min="7690" max="7690" width="12.5546875" style="144" customWidth="1"/>
    <col min="7691" max="7698" width="10.109375" style="144" bestFit="1" customWidth="1"/>
    <col min="7699" max="7931" width="33.44140625" style="144"/>
    <col min="7932" max="7932" width="7.109375" style="144" customWidth="1"/>
    <col min="7933" max="7933" width="8.88671875" style="144" customWidth="1"/>
    <col min="7934" max="7934" width="9.44140625" style="144" customWidth="1"/>
    <col min="7935" max="7935" width="11.109375" style="144" customWidth="1"/>
    <col min="7936" max="7936" width="10.6640625" style="144" customWidth="1"/>
    <col min="7937" max="7937" width="11.6640625" style="144" customWidth="1"/>
    <col min="7938" max="7938" width="10.6640625" style="144" customWidth="1"/>
    <col min="7939" max="7939" width="12" style="144" customWidth="1"/>
    <col min="7940" max="7940" width="11" style="144" customWidth="1"/>
    <col min="7941" max="7941" width="10.109375" style="144" customWidth="1"/>
    <col min="7942" max="7942" width="10.5546875" style="144" customWidth="1"/>
    <col min="7943" max="7943" width="12.6640625" style="144" customWidth="1"/>
    <col min="7944" max="7944" width="13.33203125" style="144" customWidth="1"/>
    <col min="7945" max="7945" width="12.6640625" style="144" customWidth="1"/>
    <col min="7946" max="7946" width="12.5546875" style="144" customWidth="1"/>
    <col min="7947" max="7954" width="10.109375" style="144" bestFit="1" customWidth="1"/>
    <col min="7955" max="8187" width="33.44140625" style="144"/>
    <col min="8188" max="8188" width="7.109375" style="144" customWidth="1"/>
    <col min="8189" max="8189" width="8.88671875" style="144" customWidth="1"/>
    <col min="8190" max="8190" width="9.44140625" style="144" customWidth="1"/>
    <col min="8191" max="8191" width="11.109375" style="144" customWidth="1"/>
    <col min="8192" max="8192" width="10.6640625" style="144" customWidth="1"/>
    <col min="8193" max="8193" width="11.6640625" style="144" customWidth="1"/>
    <col min="8194" max="8194" width="10.6640625" style="144" customWidth="1"/>
    <col min="8195" max="8195" width="12" style="144" customWidth="1"/>
    <col min="8196" max="8196" width="11" style="144" customWidth="1"/>
    <col min="8197" max="8197" width="10.109375" style="144" customWidth="1"/>
    <col min="8198" max="8198" width="10.5546875" style="144" customWidth="1"/>
    <col min="8199" max="8199" width="12.6640625" style="144" customWidth="1"/>
    <col min="8200" max="8200" width="13.33203125" style="144" customWidth="1"/>
    <col min="8201" max="8201" width="12.6640625" style="144" customWidth="1"/>
    <col min="8202" max="8202" width="12.5546875" style="144" customWidth="1"/>
    <col min="8203" max="8210" width="10.109375" style="144" bestFit="1" customWidth="1"/>
    <col min="8211" max="8443" width="33.44140625" style="144"/>
    <col min="8444" max="8444" width="7.109375" style="144" customWidth="1"/>
    <col min="8445" max="8445" width="8.88671875" style="144" customWidth="1"/>
    <col min="8446" max="8446" width="9.44140625" style="144" customWidth="1"/>
    <col min="8447" max="8447" width="11.109375" style="144" customWidth="1"/>
    <col min="8448" max="8448" width="10.6640625" style="144" customWidth="1"/>
    <col min="8449" max="8449" width="11.6640625" style="144" customWidth="1"/>
    <col min="8450" max="8450" width="10.6640625" style="144" customWidth="1"/>
    <col min="8451" max="8451" width="12" style="144" customWidth="1"/>
    <col min="8452" max="8452" width="11" style="144" customWidth="1"/>
    <col min="8453" max="8453" width="10.109375" style="144" customWidth="1"/>
    <col min="8454" max="8454" width="10.5546875" style="144" customWidth="1"/>
    <col min="8455" max="8455" width="12.6640625" style="144" customWidth="1"/>
    <col min="8456" max="8456" width="13.33203125" style="144" customWidth="1"/>
    <col min="8457" max="8457" width="12.6640625" style="144" customWidth="1"/>
    <col min="8458" max="8458" width="12.5546875" style="144" customWidth="1"/>
    <col min="8459" max="8466" width="10.109375" style="144" bestFit="1" customWidth="1"/>
    <col min="8467" max="8699" width="33.44140625" style="144"/>
    <col min="8700" max="8700" width="7.109375" style="144" customWidth="1"/>
    <col min="8701" max="8701" width="8.88671875" style="144" customWidth="1"/>
    <col min="8702" max="8702" width="9.44140625" style="144" customWidth="1"/>
    <col min="8703" max="8703" width="11.109375" style="144" customWidth="1"/>
    <col min="8704" max="8704" width="10.6640625" style="144" customWidth="1"/>
    <col min="8705" max="8705" width="11.6640625" style="144" customWidth="1"/>
    <col min="8706" max="8706" width="10.6640625" style="144" customWidth="1"/>
    <col min="8707" max="8707" width="12" style="144" customWidth="1"/>
    <col min="8708" max="8708" width="11" style="144" customWidth="1"/>
    <col min="8709" max="8709" width="10.109375" style="144" customWidth="1"/>
    <col min="8710" max="8710" width="10.5546875" style="144" customWidth="1"/>
    <col min="8711" max="8711" width="12.6640625" style="144" customWidth="1"/>
    <col min="8712" max="8712" width="13.33203125" style="144" customWidth="1"/>
    <col min="8713" max="8713" width="12.6640625" style="144" customWidth="1"/>
    <col min="8714" max="8714" width="12.5546875" style="144" customWidth="1"/>
    <col min="8715" max="8722" width="10.109375" style="144" bestFit="1" customWidth="1"/>
    <col min="8723" max="8955" width="33.44140625" style="144"/>
    <col min="8956" max="8956" width="7.109375" style="144" customWidth="1"/>
    <col min="8957" max="8957" width="8.88671875" style="144" customWidth="1"/>
    <col min="8958" max="8958" width="9.44140625" style="144" customWidth="1"/>
    <col min="8959" max="8959" width="11.109375" style="144" customWidth="1"/>
    <col min="8960" max="8960" width="10.6640625" style="144" customWidth="1"/>
    <col min="8961" max="8961" width="11.6640625" style="144" customWidth="1"/>
    <col min="8962" max="8962" width="10.6640625" style="144" customWidth="1"/>
    <col min="8963" max="8963" width="12" style="144" customWidth="1"/>
    <col min="8964" max="8964" width="11" style="144" customWidth="1"/>
    <col min="8965" max="8965" width="10.109375" style="144" customWidth="1"/>
    <col min="8966" max="8966" width="10.5546875" style="144" customWidth="1"/>
    <col min="8967" max="8967" width="12.6640625" style="144" customWidth="1"/>
    <col min="8968" max="8968" width="13.33203125" style="144" customWidth="1"/>
    <col min="8969" max="8969" width="12.6640625" style="144" customWidth="1"/>
    <col min="8970" max="8970" width="12.5546875" style="144" customWidth="1"/>
    <col min="8971" max="8978" width="10.109375" style="144" bestFit="1" customWidth="1"/>
    <col min="8979" max="9211" width="33.44140625" style="144"/>
    <col min="9212" max="9212" width="7.109375" style="144" customWidth="1"/>
    <col min="9213" max="9213" width="8.88671875" style="144" customWidth="1"/>
    <col min="9214" max="9214" width="9.44140625" style="144" customWidth="1"/>
    <col min="9215" max="9215" width="11.109375" style="144" customWidth="1"/>
    <col min="9216" max="9216" width="10.6640625" style="144" customWidth="1"/>
    <col min="9217" max="9217" width="11.6640625" style="144" customWidth="1"/>
    <col min="9218" max="9218" width="10.6640625" style="144" customWidth="1"/>
    <col min="9219" max="9219" width="12" style="144" customWidth="1"/>
    <col min="9220" max="9220" width="11" style="144" customWidth="1"/>
    <col min="9221" max="9221" width="10.109375" style="144" customWidth="1"/>
    <col min="9222" max="9222" width="10.5546875" style="144" customWidth="1"/>
    <col min="9223" max="9223" width="12.6640625" style="144" customWidth="1"/>
    <col min="9224" max="9224" width="13.33203125" style="144" customWidth="1"/>
    <col min="9225" max="9225" width="12.6640625" style="144" customWidth="1"/>
    <col min="9226" max="9226" width="12.5546875" style="144" customWidth="1"/>
    <col min="9227" max="9234" width="10.109375" style="144" bestFit="1" customWidth="1"/>
    <col min="9235" max="9467" width="33.44140625" style="144"/>
    <col min="9468" max="9468" width="7.109375" style="144" customWidth="1"/>
    <col min="9469" max="9469" width="8.88671875" style="144" customWidth="1"/>
    <col min="9470" max="9470" width="9.44140625" style="144" customWidth="1"/>
    <col min="9471" max="9471" width="11.109375" style="144" customWidth="1"/>
    <col min="9472" max="9472" width="10.6640625" style="144" customWidth="1"/>
    <col min="9473" max="9473" width="11.6640625" style="144" customWidth="1"/>
    <col min="9474" max="9474" width="10.6640625" style="144" customWidth="1"/>
    <col min="9475" max="9475" width="12" style="144" customWidth="1"/>
    <col min="9476" max="9476" width="11" style="144" customWidth="1"/>
    <col min="9477" max="9477" width="10.109375" style="144" customWidth="1"/>
    <col min="9478" max="9478" width="10.5546875" style="144" customWidth="1"/>
    <col min="9479" max="9479" width="12.6640625" style="144" customWidth="1"/>
    <col min="9480" max="9480" width="13.33203125" style="144" customWidth="1"/>
    <col min="9481" max="9481" width="12.6640625" style="144" customWidth="1"/>
    <col min="9482" max="9482" width="12.5546875" style="144" customWidth="1"/>
    <col min="9483" max="9490" width="10.109375" style="144" bestFit="1" customWidth="1"/>
    <col min="9491" max="9723" width="33.44140625" style="144"/>
    <col min="9724" max="9724" width="7.109375" style="144" customWidth="1"/>
    <col min="9725" max="9725" width="8.88671875" style="144" customWidth="1"/>
    <col min="9726" max="9726" width="9.44140625" style="144" customWidth="1"/>
    <col min="9727" max="9727" width="11.109375" style="144" customWidth="1"/>
    <col min="9728" max="9728" width="10.6640625" style="144" customWidth="1"/>
    <col min="9729" max="9729" width="11.6640625" style="144" customWidth="1"/>
    <col min="9730" max="9730" width="10.6640625" style="144" customWidth="1"/>
    <col min="9731" max="9731" width="12" style="144" customWidth="1"/>
    <col min="9732" max="9732" width="11" style="144" customWidth="1"/>
    <col min="9733" max="9733" width="10.109375" style="144" customWidth="1"/>
    <col min="9734" max="9734" width="10.5546875" style="144" customWidth="1"/>
    <col min="9735" max="9735" width="12.6640625" style="144" customWidth="1"/>
    <col min="9736" max="9736" width="13.33203125" style="144" customWidth="1"/>
    <col min="9737" max="9737" width="12.6640625" style="144" customWidth="1"/>
    <col min="9738" max="9738" width="12.5546875" style="144" customWidth="1"/>
    <col min="9739" max="9746" width="10.109375" style="144" bestFit="1" customWidth="1"/>
    <col min="9747" max="9979" width="33.44140625" style="144"/>
    <col min="9980" max="9980" width="7.109375" style="144" customWidth="1"/>
    <col min="9981" max="9981" width="8.88671875" style="144" customWidth="1"/>
    <col min="9982" max="9982" width="9.44140625" style="144" customWidth="1"/>
    <col min="9983" max="9983" width="11.109375" style="144" customWidth="1"/>
    <col min="9984" max="9984" width="10.6640625" style="144" customWidth="1"/>
    <col min="9985" max="9985" width="11.6640625" style="144" customWidth="1"/>
    <col min="9986" max="9986" width="10.6640625" style="144" customWidth="1"/>
    <col min="9987" max="9987" width="12" style="144" customWidth="1"/>
    <col min="9988" max="9988" width="11" style="144" customWidth="1"/>
    <col min="9989" max="9989" width="10.109375" style="144" customWidth="1"/>
    <col min="9990" max="9990" width="10.5546875" style="144" customWidth="1"/>
    <col min="9991" max="9991" width="12.6640625" style="144" customWidth="1"/>
    <col min="9992" max="9992" width="13.33203125" style="144" customWidth="1"/>
    <col min="9993" max="9993" width="12.6640625" style="144" customWidth="1"/>
    <col min="9994" max="9994" width="12.5546875" style="144" customWidth="1"/>
    <col min="9995" max="10002" width="10.109375" style="144" bestFit="1" customWidth="1"/>
    <col min="10003" max="10235" width="33.44140625" style="144"/>
    <col min="10236" max="10236" width="7.109375" style="144" customWidth="1"/>
    <col min="10237" max="10237" width="8.88671875" style="144" customWidth="1"/>
    <col min="10238" max="10238" width="9.44140625" style="144" customWidth="1"/>
    <col min="10239" max="10239" width="11.109375" style="144" customWidth="1"/>
    <col min="10240" max="10240" width="10.6640625" style="144" customWidth="1"/>
    <col min="10241" max="10241" width="11.6640625" style="144" customWidth="1"/>
    <col min="10242" max="10242" width="10.6640625" style="144" customWidth="1"/>
    <col min="10243" max="10243" width="12" style="144" customWidth="1"/>
    <col min="10244" max="10244" width="11" style="144" customWidth="1"/>
    <col min="10245" max="10245" width="10.109375" style="144" customWidth="1"/>
    <col min="10246" max="10246" width="10.5546875" style="144" customWidth="1"/>
    <col min="10247" max="10247" width="12.6640625" style="144" customWidth="1"/>
    <col min="10248" max="10248" width="13.33203125" style="144" customWidth="1"/>
    <col min="10249" max="10249" width="12.6640625" style="144" customWidth="1"/>
    <col min="10250" max="10250" width="12.5546875" style="144" customWidth="1"/>
    <col min="10251" max="10258" width="10.109375" style="144" bestFit="1" customWidth="1"/>
    <col min="10259" max="10491" width="33.44140625" style="144"/>
    <col min="10492" max="10492" width="7.109375" style="144" customWidth="1"/>
    <col min="10493" max="10493" width="8.88671875" style="144" customWidth="1"/>
    <col min="10494" max="10494" width="9.44140625" style="144" customWidth="1"/>
    <col min="10495" max="10495" width="11.109375" style="144" customWidth="1"/>
    <col min="10496" max="10496" width="10.6640625" style="144" customWidth="1"/>
    <col min="10497" max="10497" width="11.6640625" style="144" customWidth="1"/>
    <col min="10498" max="10498" width="10.6640625" style="144" customWidth="1"/>
    <col min="10499" max="10499" width="12" style="144" customWidth="1"/>
    <col min="10500" max="10500" width="11" style="144" customWidth="1"/>
    <col min="10501" max="10501" width="10.109375" style="144" customWidth="1"/>
    <col min="10502" max="10502" width="10.5546875" style="144" customWidth="1"/>
    <col min="10503" max="10503" width="12.6640625" style="144" customWidth="1"/>
    <col min="10504" max="10504" width="13.33203125" style="144" customWidth="1"/>
    <col min="10505" max="10505" width="12.6640625" style="144" customWidth="1"/>
    <col min="10506" max="10506" width="12.5546875" style="144" customWidth="1"/>
    <col min="10507" max="10514" width="10.109375" style="144" bestFit="1" customWidth="1"/>
    <col min="10515" max="10747" width="33.44140625" style="144"/>
    <col min="10748" max="10748" width="7.109375" style="144" customWidth="1"/>
    <col min="10749" max="10749" width="8.88671875" style="144" customWidth="1"/>
    <col min="10750" max="10750" width="9.44140625" style="144" customWidth="1"/>
    <col min="10751" max="10751" width="11.109375" style="144" customWidth="1"/>
    <col min="10752" max="10752" width="10.6640625" style="144" customWidth="1"/>
    <col min="10753" max="10753" width="11.6640625" style="144" customWidth="1"/>
    <col min="10754" max="10754" width="10.6640625" style="144" customWidth="1"/>
    <col min="10755" max="10755" width="12" style="144" customWidth="1"/>
    <col min="10756" max="10756" width="11" style="144" customWidth="1"/>
    <col min="10757" max="10757" width="10.109375" style="144" customWidth="1"/>
    <col min="10758" max="10758" width="10.5546875" style="144" customWidth="1"/>
    <col min="10759" max="10759" width="12.6640625" style="144" customWidth="1"/>
    <col min="10760" max="10760" width="13.33203125" style="144" customWidth="1"/>
    <col min="10761" max="10761" width="12.6640625" style="144" customWidth="1"/>
    <col min="10762" max="10762" width="12.5546875" style="144" customWidth="1"/>
    <col min="10763" max="10770" width="10.109375" style="144" bestFit="1" customWidth="1"/>
    <col min="10771" max="11003" width="33.44140625" style="144"/>
    <col min="11004" max="11004" width="7.109375" style="144" customWidth="1"/>
    <col min="11005" max="11005" width="8.88671875" style="144" customWidth="1"/>
    <col min="11006" max="11006" width="9.44140625" style="144" customWidth="1"/>
    <col min="11007" max="11007" width="11.109375" style="144" customWidth="1"/>
    <col min="11008" max="11008" width="10.6640625" style="144" customWidth="1"/>
    <col min="11009" max="11009" width="11.6640625" style="144" customWidth="1"/>
    <col min="11010" max="11010" width="10.6640625" style="144" customWidth="1"/>
    <col min="11011" max="11011" width="12" style="144" customWidth="1"/>
    <col min="11012" max="11012" width="11" style="144" customWidth="1"/>
    <col min="11013" max="11013" width="10.109375" style="144" customWidth="1"/>
    <col min="11014" max="11014" width="10.5546875" style="144" customWidth="1"/>
    <col min="11015" max="11015" width="12.6640625" style="144" customWidth="1"/>
    <col min="11016" max="11016" width="13.33203125" style="144" customWidth="1"/>
    <col min="11017" max="11017" width="12.6640625" style="144" customWidth="1"/>
    <col min="11018" max="11018" width="12.5546875" style="144" customWidth="1"/>
    <col min="11019" max="11026" width="10.109375" style="144" bestFit="1" customWidth="1"/>
    <col min="11027" max="11259" width="33.44140625" style="144"/>
    <col min="11260" max="11260" width="7.109375" style="144" customWidth="1"/>
    <col min="11261" max="11261" width="8.88671875" style="144" customWidth="1"/>
    <col min="11262" max="11262" width="9.44140625" style="144" customWidth="1"/>
    <col min="11263" max="11263" width="11.109375" style="144" customWidth="1"/>
    <col min="11264" max="11264" width="10.6640625" style="144" customWidth="1"/>
    <col min="11265" max="11265" width="11.6640625" style="144" customWidth="1"/>
    <col min="11266" max="11266" width="10.6640625" style="144" customWidth="1"/>
    <col min="11267" max="11267" width="12" style="144" customWidth="1"/>
    <col min="11268" max="11268" width="11" style="144" customWidth="1"/>
    <col min="11269" max="11269" width="10.109375" style="144" customWidth="1"/>
    <col min="11270" max="11270" width="10.5546875" style="144" customWidth="1"/>
    <col min="11271" max="11271" width="12.6640625" style="144" customWidth="1"/>
    <col min="11272" max="11272" width="13.33203125" style="144" customWidth="1"/>
    <col min="11273" max="11273" width="12.6640625" style="144" customWidth="1"/>
    <col min="11274" max="11274" width="12.5546875" style="144" customWidth="1"/>
    <col min="11275" max="11282" width="10.109375" style="144" bestFit="1" customWidth="1"/>
    <col min="11283" max="11515" width="33.44140625" style="144"/>
    <col min="11516" max="11516" width="7.109375" style="144" customWidth="1"/>
    <col min="11517" max="11517" width="8.88671875" style="144" customWidth="1"/>
    <col min="11518" max="11518" width="9.44140625" style="144" customWidth="1"/>
    <col min="11519" max="11519" width="11.109375" style="144" customWidth="1"/>
    <col min="11520" max="11520" width="10.6640625" style="144" customWidth="1"/>
    <col min="11521" max="11521" width="11.6640625" style="144" customWidth="1"/>
    <col min="11522" max="11522" width="10.6640625" style="144" customWidth="1"/>
    <col min="11523" max="11523" width="12" style="144" customWidth="1"/>
    <col min="11524" max="11524" width="11" style="144" customWidth="1"/>
    <col min="11525" max="11525" width="10.109375" style="144" customWidth="1"/>
    <col min="11526" max="11526" width="10.5546875" style="144" customWidth="1"/>
    <col min="11527" max="11527" width="12.6640625" style="144" customWidth="1"/>
    <col min="11528" max="11528" width="13.33203125" style="144" customWidth="1"/>
    <col min="11529" max="11529" width="12.6640625" style="144" customWidth="1"/>
    <col min="11530" max="11530" width="12.5546875" style="144" customWidth="1"/>
    <col min="11531" max="11538" width="10.109375" style="144" bestFit="1" customWidth="1"/>
    <col min="11539" max="11771" width="33.44140625" style="144"/>
    <col min="11772" max="11772" width="7.109375" style="144" customWidth="1"/>
    <col min="11773" max="11773" width="8.88671875" style="144" customWidth="1"/>
    <col min="11774" max="11774" width="9.44140625" style="144" customWidth="1"/>
    <col min="11775" max="11775" width="11.109375" style="144" customWidth="1"/>
    <col min="11776" max="11776" width="10.6640625" style="144" customWidth="1"/>
    <col min="11777" max="11777" width="11.6640625" style="144" customWidth="1"/>
    <col min="11778" max="11778" width="10.6640625" style="144" customWidth="1"/>
    <col min="11779" max="11779" width="12" style="144" customWidth="1"/>
    <col min="11780" max="11780" width="11" style="144" customWidth="1"/>
    <col min="11781" max="11781" width="10.109375" style="144" customWidth="1"/>
    <col min="11782" max="11782" width="10.5546875" style="144" customWidth="1"/>
    <col min="11783" max="11783" width="12.6640625" style="144" customWidth="1"/>
    <col min="11784" max="11784" width="13.33203125" style="144" customWidth="1"/>
    <col min="11785" max="11785" width="12.6640625" style="144" customWidth="1"/>
    <col min="11786" max="11786" width="12.5546875" style="144" customWidth="1"/>
    <col min="11787" max="11794" width="10.109375" style="144" bestFit="1" customWidth="1"/>
    <col min="11795" max="12027" width="33.44140625" style="144"/>
    <col min="12028" max="12028" width="7.109375" style="144" customWidth="1"/>
    <col min="12029" max="12029" width="8.88671875" style="144" customWidth="1"/>
    <col min="12030" max="12030" width="9.44140625" style="144" customWidth="1"/>
    <col min="12031" max="12031" width="11.109375" style="144" customWidth="1"/>
    <col min="12032" max="12032" width="10.6640625" style="144" customWidth="1"/>
    <col min="12033" max="12033" width="11.6640625" style="144" customWidth="1"/>
    <col min="12034" max="12034" width="10.6640625" style="144" customWidth="1"/>
    <col min="12035" max="12035" width="12" style="144" customWidth="1"/>
    <col min="12036" max="12036" width="11" style="144" customWidth="1"/>
    <col min="12037" max="12037" width="10.109375" style="144" customWidth="1"/>
    <col min="12038" max="12038" width="10.5546875" style="144" customWidth="1"/>
    <col min="12039" max="12039" width="12.6640625" style="144" customWidth="1"/>
    <col min="12040" max="12040" width="13.33203125" style="144" customWidth="1"/>
    <col min="12041" max="12041" width="12.6640625" style="144" customWidth="1"/>
    <col min="12042" max="12042" width="12.5546875" style="144" customWidth="1"/>
    <col min="12043" max="12050" width="10.109375" style="144" bestFit="1" customWidth="1"/>
    <col min="12051" max="12283" width="33.44140625" style="144"/>
    <col min="12284" max="12284" width="7.109375" style="144" customWidth="1"/>
    <col min="12285" max="12285" width="8.88671875" style="144" customWidth="1"/>
    <col min="12286" max="12286" width="9.44140625" style="144" customWidth="1"/>
    <col min="12287" max="12287" width="11.109375" style="144" customWidth="1"/>
    <col min="12288" max="12288" width="10.6640625" style="144" customWidth="1"/>
    <col min="12289" max="12289" width="11.6640625" style="144" customWidth="1"/>
    <col min="12290" max="12290" width="10.6640625" style="144" customWidth="1"/>
    <col min="12291" max="12291" width="12" style="144" customWidth="1"/>
    <col min="12292" max="12292" width="11" style="144" customWidth="1"/>
    <col min="12293" max="12293" width="10.109375" style="144" customWidth="1"/>
    <col min="12294" max="12294" width="10.5546875" style="144" customWidth="1"/>
    <col min="12295" max="12295" width="12.6640625" style="144" customWidth="1"/>
    <col min="12296" max="12296" width="13.33203125" style="144" customWidth="1"/>
    <col min="12297" max="12297" width="12.6640625" style="144" customWidth="1"/>
    <col min="12298" max="12298" width="12.5546875" style="144" customWidth="1"/>
    <col min="12299" max="12306" width="10.109375" style="144" bestFit="1" customWidth="1"/>
    <col min="12307" max="12539" width="33.44140625" style="144"/>
    <col min="12540" max="12540" width="7.109375" style="144" customWidth="1"/>
    <col min="12541" max="12541" width="8.88671875" style="144" customWidth="1"/>
    <col min="12542" max="12542" width="9.44140625" style="144" customWidth="1"/>
    <col min="12543" max="12543" width="11.109375" style="144" customWidth="1"/>
    <col min="12544" max="12544" width="10.6640625" style="144" customWidth="1"/>
    <col min="12545" max="12545" width="11.6640625" style="144" customWidth="1"/>
    <col min="12546" max="12546" width="10.6640625" style="144" customWidth="1"/>
    <col min="12547" max="12547" width="12" style="144" customWidth="1"/>
    <col min="12548" max="12548" width="11" style="144" customWidth="1"/>
    <col min="12549" max="12549" width="10.109375" style="144" customWidth="1"/>
    <col min="12550" max="12550" width="10.5546875" style="144" customWidth="1"/>
    <col min="12551" max="12551" width="12.6640625" style="144" customWidth="1"/>
    <col min="12552" max="12552" width="13.33203125" style="144" customWidth="1"/>
    <col min="12553" max="12553" width="12.6640625" style="144" customWidth="1"/>
    <col min="12554" max="12554" width="12.5546875" style="144" customWidth="1"/>
    <col min="12555" max="12562" width="10.109375" style="144" bestFit="1" customWidth="1"/>
    <col min="12563" max="12795" width="33.44140625" style="144"/>
    <col min="12796" max="12796" width="7.109375" style="144" customWidth="1"/>
    <col min="12797" max="12797" width="8.88671875" style="144" customWidth="1"/>
    <col min="12798" max="12798" width="9.44140625" style="144" customWidth="1"/>
    <col min="12799" max="12799" width="11.109375" style="144" customWidth="1"/>
    <col min="12800" max="12800" width="10.6640625" style="144" customWidth="1"/>
    <col min="12801" max="12801" width="11.6640625" style="144" customWidth="1"/>
    <col min="12802" max="12802" width="10.6640625" style="144" customWidth="1"/>
    <col min="12803" max="12803" width="12" style="144" customWidth="1"/>
    <col min="12804" max="12804" width="11" style="144" customWidth="1"/>
    <col min="12805" max="12805" width="10.109375" style="144" customWidth="1"/>
    <col min="12806" max="12806" width="10.5546875" style="144" customWidth="1"/>
    <col min="12807" max="12807" width="12.6640625" style="144" customWidth="1"/>
    <col min="12808" max="12808" width="13.33203125" style="144" customWidth="1"/>
    <col min="12809" max="12809" width="12.6640625" style="144" customWidth="1"/>
    <col min="12810" max="12810" width="12.5546875" style="144" customWidth="1"/>
    <col min="12811" max="12818" width="10.109375" style="144" bestFit="1" customWidth="1"/>
    <col min="12819" max="13051" width="33.44140625" style="144"/>
    <col min="13052" max="13052" width="7.109375" style="144" customWidth="1"/>
    <col min="13053" max="13053" width="8.88671875" style="144" customWidth="1"/>
    <col min="13054" max="13054" width="9.44140625" style="144" customWidth="1"/>
    <col min="13055" max="13055" width="11.109375" style="144" customWidth="1"/>
    <col min="13056" max="13056" width="10.6640625" style="144" customWidth="1"/>
    <col min="13057" max="13057" width="11.6640625" style="144" customWidth="1"/>
    <col min="13058" max="13058" width="10.6640625" style="144" customWidth="1"/>
    <col min="13059" max="13059" width="12" style="144" customWidth="1"/>
    <col min="13060" max="13060" width="11" style="144" customWidth="1"/>
    <col min="13061" max="13061" width="10.109375" style="144" customWidth="1"/>
    <col min="13062" max="13062" width="10.5546875" style="144" customWidth="1"/>
    <col min="13063" max="13063" width="12.6640625" style="144" customWidth="1"/>
    <col min="13064" max="13064" width="13.33203125" style="144" customWidth="1"/>
    <col min="13065" max="13065" width="12.6640625" style="144" customWidth="1"/>
    <col min="13066" max="13066" width="12.5546875" style="144" customWidth="1"/>
    <col min="13067" max="13074" width="10.109375" style="144" bestFit="1" customWidth="1"/>
    <col min="13075" max="13307" width="33.44140625" style="144"/>
    <col min="13308" max="13308" width="7.109375" style="144" customWidth="1"/>
    <col min="13309" max="13309" width="8.88671875" style="144" customWidth="1"/>
    <col min="13310" max="13310" width="9.44140625" style="144" customWidth="1"/>
    <col min="13311" max="13311" width="11.109375" style="144" customWidth="1"/>
    <col min="13312" max="13312" width="10.6640625" style="144" customWidth="1"/>
    <col min="13313" max="13313" width="11.6640625" style="144" customWidth="1"/>
    <col min="13314" max="13314" width="10.6640625" style="144" customWidth="1"/>
    <col min="13315" max="13315" width="12" style="144" customWidth="1"/>
    <col min="13316" max="13316" width="11" style="144" customWidth="1"/>
    <col min="13317" max="13317" width="10.109375" style="144" customWidth="1"/>
    <col min="13318" max="13318" width="10.5546875" style="144" customWidth="1"/>
    <col min="13319" max="13319" width="12.6640625" style="144" customWidth="1"/>
    <col min="13320" max="13320" width="13.33203125" style="144" customWidth="1"/>
    <col min="13321" max="13321" width="12.6640625" style="144" customWidth="1"/>
    <col min="13322" max="13322" width="12.5546875" style="144" customWidth="1"/>
    <col min="13323" max="13330" width="10.109375" style="144" bestFit="1" customWidth="1"/>
    <col min="13331" max="13563" width="33.44140625" style="144"/>
    <col min="13564" max="13564" width="7.109375" style="144" customWidth="1"/>
    <col min="13565" max="13565" width="8.88671875" style="144" customWidth="1"/>
    <col min="13566" max="13566" width="9.44140625" style="144" customWidth="1"/>
    <col min="13567" max="13567" width="11.109375" style="144" customWidth="1"/>
    <col min="13568" max="13568" width="10.6640625" style="144" customWidth="1"/>
    <col min="13569" max="13569" width="11.6640625" style="144" customWidth="1"/>
    <col min="13570" max="13570" width="10.6640625" style="144" customWidth="1"/>
    <col min="13571" max="13571" width="12" style="144" customWidth="1"/>
    <col min="13572" max="13572" width="11" style="144" customWidth="1"/>
    <col min="13573" max="13573" width="10.109375" style="144" customWidth="1"/>
    <col min="13574" max="13574" width="10.5546875" style="144" customWidth="1"/>
    <col min="13575" max="13575" width="12.6640625" style="144" customWidth="1"/>
    <col min="13576" max="13576" width="13.33203125" style="144" customWidth="1"/>
    <col min="13577" max="13577" width="12.6640625" style="144" customWidth="1"/>
    <col min="13578" max="13578" width="12.5546875" style="144" customWidth="1"/>
    <col min="13579" max="13586" width="10.109375" style="144" bestFit="1" customWidth="1"/>
    <col min="13587" max="13819" width="33.44140625" style="144"/>
    <col min="13820" max="13820" width="7.109375" style="144" customWidth="1"/>
    <col min="13821" max="13821" width="8.88671875" style="144" customWidth="1"/>
    <col min="13822" max="13822" width="9.44140625" style="144" customWidth="1"/>
    <col min="13823" max="13823" width="11.109375" style="144" customWidth="1"/>
    <col min="13824" max="13824" width="10.6640625" style="144" customWidth="1"/>
    <col min="13825" max="13825" width="11.6640625" style="144" customWidth="1"/>
    <col min="13826" max="13826" width="10.6640625" style="144" customWidth="1"/>
    <col min="13827" max="13827" width="12" style="144" customWidth="1"/>
    <col min="13828" max="13828" width="11" style="144" customWidth="1"/>
    <col min="13829" max="13829" width="10.109375" style="144" customWidth="1"/>
    <col min="13830" max="13830" width="10.5546875" style="144" customWidth="1"/>
    <col min="13831" max="13831" width="12.6640625" style="144" customWidth="1"/>
    <col min="13832" max="13832" width="13.33203125" style="144" customWidth="1"/>
    <col min="13833" max="13833" width="12.6640625" style="144" customWidth="1"/>
    <col min="13834" max="13834" width="12.5546875" style="144" customWidth="1"/>
    <col min="13835" max="13842" width="10.109375" style="144" bestFit="1" customWidth="1"/>
    <col min="13843" max="14075" width="33.44140625" style="144"/>
    <col min="14076" max="14076" width="7.109375" style="144" customWidth="1"/>
    <col min="14077" max="14077" width="8.88671875" style="144" customWidth="1"/>
    <col min="14078" max="14078" width="9.44140625" style="144" customWidth="1"/>
    <col min="14079" max="14079" width="11.109375" style="144" customWidth="1"/>
    <col min="14080" max="14080" width="10.6640625" style="144" customWidth="1"/>
    <col min="14081" max="14081" width="11.6640625" style="144" customWidth="1"/>
    <col min="14082" max="14082" width="10.6640625" style="144" customWidth="1"/>
    <col min="14083" max="14083" width="12" style="144" customWidth="1"/>
    <col min="14084" max="14084" width="11" style="144" customWidth="1"/>
    <col min="14085" max="14085" width="10.109375" style="144" customWidth="1"/>
    <col min="14086" max="14086" width="10.5546875" style="144" customWidth="1"/>
    <col min="14087" max="14087" width="12.6640625" style="144" customWidth="1"/>
    <col min="14088" max="14088" width="13.33203125" style="144" customWidth="1"/>
    <col min="14089" max="14089" width="12.6640625" style="144" customWidth="1"/>
    <col min="14090" max="14090" width="12.5546875" style="144" customWidth="1"/>
    <col min="14091" max="14098" width="10.109375" style="144" bestFit="1" customWidth="1"/>
    <col min="14099" max="14331" width="33.44140625" style="144"/>
    <col min="14332" max="14332" width="7.109375" style="144" customWidth="1"/>
    <col min="14333" max="14333" width="8.88671875" style="144" customWidth="1"/>
    <col min="14334" max="14334" width="9.44140625" style="144" customWidth="1"/>
    <col min="14335" max="14335" width="11.109375" style="144" customWidth="1"/>
    <col min="14336" max="14336" width="10.6640625" style="144" customWidth="1"/>
    <col min="14337" max="14337" width="11.6640625" style="144" customWidth="1"/>
    <col min="14338" max="14338" width="10.6640625" style="144" customWidth="1"/>
    <col min="14339" max="14339" width="12" style="144" customWidth="1"/>
    <col min="14340" max="14340" width="11" style="144" customWidth="1"/>
    <col min="14341" max="14341" width="10.109375" style="144" customWidth="1"/>
    <col min="14342" max="14342" width="10.5546875" style="144" customWidth="1"/>
    <col min="14343" max="14343" width="12.6640625" style="144" customWidth="1"/>
    <col min="14344" max="14344" width="13.33203125" style="144" customWidth="1"/>
    <col min="14345" max="14345" width="12.6640625" style="144" customWidth="1"/>
    <col min="14346" max="14346" width="12.5546875" style="144" customWidth="1"/>
    <col min="14347" max="14354" width="10.109375" style="144" bestFit="1" customWidth="1"/>
    <col min="14355" max="14587" width="33.44140625" style="144"/>
    <col min="14588" max="14588" width="7.109375" style="144" customWidth="1"/>
    <col min="14589" max="14589" width="8.88671875" style="144" customWidth="1"/>
    <col min="14590" max="14590" width="9.44140625" style="144" customWidth="1"/>
    <col min="14591" max="14591" width="11.109375" style="144" customWidth="1"/>
    <col min="14592" max="14592" width="10.6640625" style="144" customWidth="1"/>
    <col min="14593" max="14593" width="11.6640625" style="144" customWidth="1"/>
    <col min="14594" max="14594" width="10.6640625" style="144" customWidth="1"/>
    <col min="14595" max="14595" width="12" style="144" customWidth="1"/>
    <col min="14596" max="14596" width="11" style="144" customWidth="1"/>
    <col min="14597" max="14597" width="10.109375" style="144" customWidth="1"/>
    <col min="14598" max="14598" width="10.5546875" style="144" customWidth="1"/>
    <col min="14599" max="14599" width="12.6640625" style="144" customWidth="1"/>
    <col min="14600" max="14600" width="13.33203125" style="144" customWidth="1"/>
    <col min="14601" max="14601" width="12.6640625" style="144" customWidth="1"/>
    <col min="14602" max="14602" width="12.5546875" style="144" customWidth="1"/>
    <col min="14603" max="14610" width="10.109375" style="144" bestFit="1" customWidth="1"/>
    <col min="14611" max="14843" width="33.44140625" style="144"/>
    <col min="14844" max="14844" width="7.109375" style="144" customWidth="1"/>
    <col min="14845" max="14845" width="8.88671875" style="144" customWidth="1"/>
    <col min="14846" max="14846" width="9.44140625" style="144" customWidth="1"/>
    <col min="14847" max="14847" width="11.109375" style="144" customWidth="1"/>
    <col min="14848" max="14848" width="10.6640625" style="144" customWidth="1"/>
    <col min="14849" max="14849" width="11.6640625" style="144" customWidth="1"/>
    <col min="14850" max="14850" width="10.6640625" style="144" customWidth="1"/>
    <col min="14851" max="14851" width="12" style="144" customWidth="1"/>
    <col min="14852" max="14852" width="11" style="144" customWidth="1"/>
    <col min="14853" max="14853" width="10.109375" style="144" customWidth="1"/>
    <col min="14854" max="14854" width="10.5546875" style="144" customWidth="1"/>
    <col min="14855" max="14855" width="12.6640625" style="144" customWidth="1"/>
    <col min="14856" max="14856" width="13.33203125" style="144" customWidth="1"/>
    <col min="14857" max="14857" width="12.6640625" style="144" customWidth="1"/>
    <col min="14858" max="14858" width="12.5546875" style="144" customWidth="1"/>
    <col min="14859" max="14866" width="10.109375" style="144" bestFit="1" customWidth="1"/>
    <col min="14867" max="15099" width="33.44140625" style="144"/>
    <col min="15100" max="15100" width="7.109375" style="144" customWidth="1"/>
    <col min="15101" max="15101" width="8.88671875" style="144" customWidth="1"/>
    <col min="15102" max="15102" width="9.44140625" style="144" customWidth="1"/>
    <col min="15103" max="15103" width="11.109375" style="144" customWidth="1"/>
    <col min="15104" max="15104" width="10.6640625" style="144" customWidth="1"/>
    <col min="15105" max="15105" width="11.6640625" style="144" customWidth="1"/>
    <col min="15106" max="15106" width="10.6640625" style="144" customWidth="1"/>
    <col min="15107" max="15107" width="12" style="144" customWidth="1"/>
    <col min="15108" max="15108" width="11" style="144" customWidth="1"/>
    <col min="15109" max="15109" width="10.109375" style="144" customWidth="1"/>
    <col min="15110" max="15110" width="10.5546875" style="144" customWidth="1"/>
    <col min="15111" max="15111" width="12.6640625" style="144" customWidth="1"/>
    <col min="15112" max="15112" width="13.33203125" style="144" customWidth="1"/>
    <col min="15113" max="15113" width="12.6640625" style="144" customWidth="1"/>
    <col min="15114" max="15114" width="12.5546875" style="144" customWidth="1"/>
    <col min="15115" max="15122" width="10.109375" style="144" bestFit="1" customWidth="1"/>
    <col min="15123" max="15355" width="33.44140625" style="144"/>
    <col min="15356" max="15356" width="7.109375" style="144" customWidth="1"/>
    <col min="15357" max="15357" width="8.88671875" style="144" customWidth="1"/>
    <col min="15358" max="15358" width="9.44140625" style="144" customWidth="1"/>
    <col min="15359" max="15359" width="11.109375" style="144" customWidth="1"/>
    <col min="15360" max="15360" width="10.6640625" style="144" customWidth="1"/>
    <col min="15361" max="15361" width="11.6640625" style="144" customWidth="1"/>
    <col min="15362" max="15362" width="10.6640625" style="144" customWidth="1"/>
    <col min="15363" max="15363" width="12" style="144" customWidth="1"/>
    <col min="15364" max="15364" width="11" style="144" customWidth="1"/>
    <col min="15365" max="15365" width="10.109375" style="144" customWidth="1"/>
    <col min="15366" max="15366" width="10.5546875" style="144" customWidth="1"/>
    <col min="15367" max="15367" width="12.6640625" style="144" customWidth="1"/>
    <col min="15368" max="15368" width="13.33203125" style="144" customWidth="1"/>
    <col min="15369" max="15369" width="12.6640625" style="144" customWidth="1"/>
    <col min="15370" max="15370" width="12.5546875" style="144" customWidth="1"/>
    <col min="15371" max="15378" width="10.109375" style="144" bestFit="1" customWidth="1"/>
    <col min="15379" max="15611" width="33.44140625" style="144"/>
    <col min="15612" max="15612" width="7.109375" style="144" customWidth="1"/>
    <col min="15613" max="15613" width="8.88671875" style="144" customWidth="1"/>
    <col min="15614" max="15614" width="9.44140625" style="144" customWidth="1"/>
    <col min="15615" max="15615" width="11.109375" style="144" customWidth="1"/>
    <col min="15616" max="15616" width="10.6640625" style="144" customWidth="1"/>
    <col min="15617" max="15617" width="11.6640625" style="144" customWidth="1"/>
    <col min="15618" max="15618" width="10.6640625" style="144" customWidth="1"/>
    <col min="15619" max="15619" width="12" style="144" customWidth="1"/>
    <col min="15620" max="15620" width="11" style="144" customWidth="1"/>
    <col min="15621" max="15621" width="10.109375" style="144" customWidth="1"/>
    <col min="15622" max="15622" width="10.5546875" style="144" customWidth="1"/>
    <col min="15623" max="15623" width="12.6640625" style="144" customWidth="1"/>
    <col min="15624" max="15624" width="13.33203125" style="144" customWidth="1"/>
    <col min="15625" max="15625" width="12.6640625" style="144" customWidth="1"/>
    <col min="15626" max="15626" width="12.5546875" style="144" customWidth="1"/>
    <col min="15627" max="15634" width="10.109375" style="144" bestFit="1" customWidth="1"/>
    <col min="15635" max="15867" width="33.44140625" style="144"/>
    <col min="15868" max="15868" width="7.109375" style="144" customWidth="1"/>
    <col min="15869" max="15869" width="8.88671875" style="144" customWidth="1"/>
    <col min="15870" max="15870" width="9.44140625" style="144" customWidth="1"/>
    <col min="15871" max="15871" width="11.109375" style="144" customWidth="1"/>
    <col min="15872" max="15872" width="10.6640625" style="144" customWidth="1"/>
    <col min="15873" max="15873" width="11.6640625" style="144" customWidth="1"/>
    <col min="15874" max="15874" width="10.6640625" style="144" customWidth="1"/>
    <col min="15875" max="15875" width="12" style="144" customWidth="1"/>
    <col min="15876" max="15876" width="11" style="144" customWidth="1"/>
    <col min="15877" max="15877" width="10.109375" style="144" customWidth="1"/>
    <col min="15878" max="15878" width="10.5546875" style="144" customWidth="1"/>
    <col min="15879" max="15879" width="12.6640625" style="144" customWidth="1"/>
    <col min="15880" max="15880" width="13.33203125" style="144" customWidth="1"/>
    <col min="15881" max="15881" width="12.6640625" style="144" customWidth="1"/>
    <col min="15882" max="15882" width="12.5546875" style="144" customWidth="1"/>
    <col min="15883" max="15890" width="10.109375" style="144" bestFit="1" customWidth="1"/>
    <col min="15891" max="16123" width="33.44140625" style="144"/>
    <col min="16124" max="16124" width="7.109375" style="144" customWidth="1"/>
    <col min="16125" max="16125" width="8.88671875" style="144" customWidth="1"/>
    <col min="16126" max="16126" width="9.44140625" style="144" customWidth="1"/>
    <col min="16127" max="16127" width="11.109375" style="144" customWidth="1"/>
    <col min="16128" max="16128" width="10.6640625" style="144" customWidth="1"/>
    <col min="16129" max="16129" width="11.6640625" style="144" customWidth="1"/>
    <col min="16130" max="16130" width="10.6640625" style="144" customWidth="1"/>
    <col min="16131" max="16131" width="12" style="144" customWidth="1"/>
    <col min="16132" max="16132" width="11" style="144" customWidth="1"/>
    <col min="16133" max="16133" width="10.109375" style="144" customWidth="1"/>
    <col min="16134" max="16134" width="10.5546875" style="144" customWidth="1"/>
    <col min="16135" max="16135" width="12.6640625" style="144" customWidth="1"/>
    <col min="16136" max="16136" width="13.33203125" style="144" customWidth="1"/>
    <col min="16137" max="16137" width="12.6640625" style="144" customWidth="1"/>
    <col min="16138" max="16138" width="12.5546875" style="144" customWidth="1"/>
    <col min="16139" max="16146" width="10.109375" style="144" bestFit="1" customWidth="1"/>
    <col min="16147" max="16384" width="33.44140625" style="144"/>
  </cols>
  <sheetData>
    <row r="1" spans="1:18" s="130" customFormat="1" ht="17.399999999999999" x14ac:dyDescent="0.3">
      <c r="A1" s="82" t="s">
        <v>188</v>
      </c>
      <c r="B1" s="128"/>
      <c r="C1" s="127"/>
      <c r="D1" s="127"/>
      <c r="E1" s="127"/>
      <c r="F1" s="127"/>
      <c r="G1" s="127"/>
      <c r="H1" s="127"/>
      <c r="I1" s="129"/>
      <c r="J1" s="129"/>
      <c r="K1" s="129"/>
      <c r="L1" s="129"/>
      <c r="M1" s="129"/>
      <c r="N1" s="129"/>
      <c r="O1" s="129"/>
      <c r="P1" s="129"/>
      <c r="Q1" s="129"/>
      <c r="R1" s="129"/>
    </row>
    <row r="2" spans="1:18" s="133" customFormat="1" ht="31.2" customHeight="1" x14ac:dyDescent="0.25">
      <c r="A2" s="131"/>
      <c r="B2" s="258" t="s">
        <v>138</v>
      </c>
      <c r="C2" s="260" t="s">
        <v>125</v>
      </c>
      <c r="D2" s="261"/>
      <c r="E2" s="258" t="s">
        <v>139</v>
      </c>
      <c r="F2" s="258" t="s">
        <v>49</v>
      </c>
      <c r="G2" s="258" t="s">
        <v>129</v>
      </c>
      <c r="H2" s="258" t="s">
        <v>130</v>
      </c>
      <c r="I2" s="258" t="s">
        <v>131</v>
      </c>
      <c r="J2" s="258" t="s">
        <v>41</v>
      </c>
      <c r="K2" s="132"/>
      <c r="L2" s="132"/>
      <c r="M2" s="132"/>
      <c r="N2" s="132"/>
      <c r="O2" s="132"/>
      <c r="P2" s="132"/>
      <c r="Q2" s="132"/>
      <c r="R2" s="132"/>
    </row>
    <row r="3" spans="1:18" s="137" customFormat="1" ht="36" customHeight="1" x14ac:dyDescent="0.3">
      <c r="A3" s="134"/>
      <c r="B3" s="259"/>
      <c r="C3" s="135" t="s">
        <v>50</v>
      </c>
      <c r="D3" s="135" t="s">
        <v>51</v>
      </c>
      <c r="E3" s="259"/>
      <c r="F3" s="259"/>
      <c r="G3" s="259"/>
      <c r="H3" s="259"/>
      <c r="I3" s="259"/>
      <c r="J3" s="259"/>
      <c r="K3" s="136"/>
      <c r="L3" s="136"/>
      <c r="M3" s="136"/>
      <c r="N3" s="136"/>
      <c r="O3" s="136"/>
      <c r="P3" s="136"/>
      <c r="Q3" s="136"/>
      <c r="R3" s="136"/>
    </row>
    <row r="4" spans="1:18" s="133" customFormat="1" ht="26.4" x14ac:dyDescent="0.3">
      <c r="A4" s="3" t="s">
        <v>52</v>
      </c>
      <c r="B4" s="116" t="s">
        <v>53</v>
      </c>
      <c r="C4" s="116" t="s">
        <v>54</v>
      </c>
      <c r="D4" s="116" t="s">
        <v>54</v>
      </c>
      <c r="E4" s="116" t="s">
        <v>54</v>
      </c>
      <c r="F4" s="116" t="s">
        <v>55</v>
      </c>
      <c r="G4" s="116" t="s">
        <v>56</v>
      </c>
      <c r="H4" s="116" t="s">
        <v>54</v>
      </c>
      <c r="I4" s="116" t="s">
        <v>55</v>
      </c>
      <c r="J4" s="138"/>
      <c r="K4" s="139"/>
      <c r="L4" s="139"/>
      <c r="M4" s="139"/>
      <c r="N4" s="139"/>
      <c r="O4" s="139"/>
      <c r="P4" s="139"/>
      <c r="Q4" s="139"/>
      <c r="R4" s="139"/>
    </row>
    <row r="5" spans="1:18" s="133" customFormat="1" x14ac:dyDescent="0.3">
      <c r="A5" s="140"/>
      <c r="B5" s="201"/>
      <c r="C5" s="103"/>
      <c r="D5" s="103"/>
      <c r="E5" s="103"/>
      <c r="F5" s="103"/>
      <c r="G5" s="103"/>
      <c r="H5" s="103"/>
      <c r="I5" s="103"/>
      <c r="J5" s="141"/>
      <c r="K5" s="139"/>
      <c r="L5" s="139"/>
      <c r="M5" s="139"/>
      <c r="N5" s="139"/>
      <c r="O5" s="139"/>
      <c r="P5" s="139"/>
      <c r="Q5" s="139"/>
      <c r="R5" s="139"/>
    </row>
    <row r="6" spans="1:18" x14ac:dyDescent="0.3">
      <c r="A6" s="142">
        <v>1990</v>
      </c>
      <c r="B6" s="112">
        <v>14307</v>
      </c>
      <c r="C6" s="97">
        <v>2595829</v>
      </c>
      <c r="D6" s="97">
        <v>6602744</v>
      </c>
      <c r="E6" s="97">
        <v>7133285</v>
      </c>
      <c r="F6" s="97">
        <v>3602851</v>
      </c>
      <c r="G6" s="97">
        <v>234010</v>
      </c>
      <c r="H6" s="97">
        <v>4471345</v>
      </c>
      <c r="I6" s="97">
        <v>12800898</v>
      </c>
      <c r="J6" s="143">
        <v>37455269</v>
      </c>
    </row>
    <row r="7" spans="1:18" x14ac:dyDescent="0.3">
      <c r="A7" s="142">
        <v>1991</v>
      </c>
      <c r="B7" s="112">
        <v>12202</v>
      </c>
      <c r="C7" s="97">
        <v>2408968</v>
      </c>
      <c r="D7" s="97">
        <v>7576380</v>
      </c>
      <c r="E7" s="97">
        <v>6740401</v>
      </c>
      <c r="F7" s="97">
        <v>3104829</v>
      </c>
      <c r="G7" s="97">
        <v>282641</v>
      </c>
      <c r="H7" s="97">
        <v>4101847</v>
      </c>
      <c r="I7" s="97">
        <v>13802840</v>
      </c>
      <c r="J7" s="143">
        <v>38030108</v>
      </c>
      <c r="K7" s="144"/>
      <c r="L7" s="144"/>
      <c r="M7" s="144"/>
      <c r="N7" s="144"/>
      <c r="O7" s="144"/>
      <c r="P7" s="144"/>
      <c r="Q7" s="144"/>
      <c r="R7" s="144"/>
    </row>
    <row r="8" spans="1:18" x14ac:dyDescent="0.3">
      <c r="A8" s="142">
        <v>1992</v>
      </c>
      <c r="B8" s="202">
        <v>9235</v>
      </c>
      <c r="C8" s="22">
        <v>2621326</v>
      </c>
      <c r="D8" s="22">
        <v>9323561</v>
      </c>
      <c r="E8" s="22">
        <v>6641332</v>
      </c>
      <c r="F8" s="22">
        <v>2212071</v>
      </c>
      <c r="G8" s="22">
        <v>247155</v>
      </c>
      <c r="H8" s="22">
        <v>3490797</v>
      </c>
      <c r="I8" s="22">
        <v>14347159</v>
      </c>
      <c r="J8" s="23">
        <v>38892636</v>
      </c>
      <c r="K8" s="144"/>
      <c r="L8" s="144"/>
      <c r="M8" s="144"/>
      <c r="N8" s="144"/>
      <c r="O8" s="144"/>
      <c r="P8" s="144"/>
      <c r="Q8" s="144"/>
      <c r="R8" s="144"/>
    </row>
    <row r="9" spans="1:18" x14ac:dyDescent="0.3">
      <c r="A9" s="142">
        <v>1993</v>
      </c>
      <c r="B9" s="202">
        <v>11182</v>
      </c>
      <c r="C9" s="22">
        <v>2864005</v>
      </c>
      <c r="D9" s="22">
        <v>7940085</v>
      </c>
      <c r="E9" s="22">
        <v>7175434</v>
      </c>
      <c r="F9" s="22">
        <v>2518117</v>
      </c>
      <c r="G9" s="22">
        <v>290928</v>
      </c>
      <c r="H9" s="22">
        <v>3224143</v>
      </c>
      <c r="I9" s="22">
        <v>11909423</v>
      </c>
      <c r="J9" s="23">
        <v>35933317</v>
      </c>
      <c r="K9" s="144"/>
      <c r="L9" s="144"/>
      <c r="M9" s="144"/>
      <c r="N9" s="144"/>
      <c r="O9" s="144"/>
      <c r="P9" s="144"/>
      <c r="Q9" s="144"/>
      <c r="R9" s="144"/>
    </row>
    <row r="10" spans="1:18" x14ac:dyDescent="0.3">
      <c r="A10" s="142">
        <v>1994</v>
      </c>
      <c r="B10" s="202">
        <v>2600</v>
      </c>
      <c r="C10" s="22">
        <v>2787908</v>
      </c>
      <c r="D10" s="22">
        <v>7726969</v>
      </c>
      <c r="E10" s="22">
        <v>9934305</v>
      </c>
      <c r="F10" s="22">
        <v>3053125</v>
      </c>
      <c r="G10" s="22">
        <v>323381</v>
      </c>
      <c r="H10" s="22">
        <v>4363500</v>
      </c>
      <c r="I10" s="22">
        <v>13390492</v>
      </c>
      <c r="J10" s="23">
        <v>41582280</v>
      </c>
      <c r="K10" s="144"/>
      <c r="L10" s="144"/>
      <c r="M10" s="144"/>
      <c r="N10" s="144"/>
      <c r="O10" s="144"/>
      <c r="P10" s="144"/>
      <c r="Q10" s="144"/>
      <c r="R10" s="144"/>
    </row>
    <row r="11" spans="1:18" x14ac:dyDescent="0.3">
      <c r="A11" s="142">
        <v>1995</v>
      </c>
      <c r="B11" s="202">
        <v>4128</v>
      </c>
      <c r="C11" s="22">
        <v>1802249</v>
      </c>
      <c r="D11" s="22">
        <v>8475335</v>
      </c>
      <c r="E11" s="22">
        <v>8512520</v>
      </c>
      <c r="F11" s="22">
        <v>4708970</v>
      </c>
      <c r="G11" s="22">
        <v>297290</v>
      </c>
      <c r="H11" s="22">
        <v>4425759</v>
      </c>
      <c r="I11" s="22">
        <v>11260339</v>
      </c>
      <c r="J11" s="23">
        <v>39486590</v>
      </c>
      <c r="K11" s="144"/>
      <c r="L11" s="144"/>
      <c r="M11" s="144"/>
      <c r="N11" s="144"/>
      <c r="O11" s="144"/>
      <c r="P11" s="144"/>
      <c r="Q11" s="144"/>
      <c r="R11" s="144"/>
    </row>
    <row r="12" spans="1:18" x14ac:dyDescent="0.3">
      <c r="A12" s="142">
        <v>1996</v>
      </c>
      <c r="B12" s="202">
        <v>151024</v>
      </c>
      <c r="C12" s="22">
        <v>601544</v>
      </c>
      <c r="D12" s="22">
        <v>10388948</v>
      </c>
      <c r="E12" s="22">
        <v>9015361</v>
      </c>
      <c r="F12" s="22">
        <v>4984352</v>
      </c>
      <c r="G12" s="22">
        <v>256476</v>
      </c>
      <c r="H12" s="22">
        <v>4668021</v>
      </c>
      <c r="I12" s="22">
        <v>7775391</v>
      </c>
      <c r="J12" s="23">
        <v>37841117</v>
      </c>
      <c r="K12" s="144"/>
      <c r="L12" s="144"/>
      <c r="M12" s="144"/>
      <c r="N12" s="144"/>
      <c r="O12" s="144"/>
      <c r="P12" s="144"/>
      <c r="Q12" s="144"/>
      <c r="R12" s="144"/>
    </row>
    <row r="13" spans="1:18" x14ac:dyDescent="0.3">
      <c r="A13" s="142">
        <v>1997</v>
      </c>
      <c r="B13" s="202">
        <v>24023</v>
      </c>
      <c r="C13" s="22">
        <v>1911702</v>
      </c>
      <c r="D13" s="22">
        <v>9961746</v>
      </c>
      <c r="E13" s="22">
        <v>8306306</v>
      </c>
      <c r="F13" s="22">
        <v>4334750</v>
      </c>
      <c r="G13" s="22">
        <v>249593</v>
      </c>
      <c r="H13" s="22">
        <v>7051062</v>
      </c>
      <c r="I13" s="22">
        <v>8927138</v>
      </c>
      <c r="J13" s="23">
        <v>40766320</v>
      </c>
      <c r="K13" s="144"/>
      <c r="L13" s="144"/>
      <c r="M13" s="144"/>
      <c r="N13" s="144"/>
      <c r="O13" s="144"/>
      <c r="P13" s="144"/>
      <c r="Q13" s="144"/>
      <c r="R13" s="144"/>
    </row>
    <row r="14" spans="1:18" x14ac:dyDescent="0.3">
      <c r="A14" s="142">
        <v>1998</v>
      </c>
      <c r="B14" s="203" t="s">
        <v>12</v>
      </c>
      <c r="C14" s="22">
        <v>1583454</v>
      </c>
      <c r="D14" s="22">
        <v>8892053</v>
      </c>
      <c r="E14" s="22">
        <v>11312935</v>
      </c>
      <c r="F14" s="22">
        <v>3468192</v>
      </c>
      <c r="G14" s="22">
        <v>329038</v>
      </c>
      <c r="H14" s="22">
        <v>6458279</v>
      </c>
      <c r="I14" s="22">
        <v>10251547</v>
      </c>
      <c r="J14" s="23">
        <v>42564760</v>
      </c>
      <c r="K14" s="144"/>
      <c r="L14" s="144"/>
      <c r="M14" s="144"/>
      <c r="N14" s="144"/>
      <c r="O14" s="144"/>
      <c r="P14" s="144"/>
      <c r="Q14" s="144"/>
      <c r="R14" s="144"/>
    </row>
    <row r="15" spans="1:18" x14ac:dyDescent="0.3">
      <c r="A15" s="142">
        <v>1999</v>
      </c>
      <c r="B15" s="203" t="s">
        <v>12</v>
      </c>
      <c r="C15" s="22">
        <v>1973954</v>
      </c>
      <c r="D15" s="22">
        <v>8904115</v>
      </c>
      <c r="E15" s="22">
        <v>10994827</v>
      </c>
      <c r="F15" s="22">
        <v>2867223</v>
      </c>
      <c r="G15" s="22">
        <v>274695</v>
      </c>
      <c r="H15" s="22">
        <v>5466678</v>
      </c>
      <c r="I15" s="22">
        <v>10362062</v>
      </c>
      <c r="J15" s="23">
        <v>41103261</v>
      </c>
      <c r="K15" s="144"/>
      <c r="L15" s="144"/>
      <c r="M15" s="144"/>
      <c r="N15" s="144"/>
      <c r="O15" s="144"/>
      <c r="P15" s="144"/>
      <c r="Q15" s="144"/>
      <c r="R15" s="144"/>
    </row>
    <row r="16" spans="1:18" x14ac:dyDescent="0.3">
      <c r="A16" s="142">
        <v>2000</v>
      </c>
      <c r="B16" s="203" t="s">
        <v>12</v>
      </c>
      <c r="C16" s="22">
        <v>2465352</v>
      </c>
      <c r="D16" s="22">
        <v>7466814</v>
      </c>
      <c r="E16" s="22">
        <v>11301905</v>
      </c>
      <c r="F16" s="22">
        <v>1404139</v>
      </c>
      <c r="G16" s="22">
        <v>371971</v>
      </c>
      <c r="H16" s="22">
        <v>4910907</v>
      </c>
      <c r="I16" s="22">
        <v>10173297</v>
      </c>
      <c r="J16" s="23">
        <v>38307961</v>
      </c>
      <c r="K16" s="144"/>
      <c r="L16" s="144"/>
      <c r="M16" s="144"/>
      <c r="N16" s="144"/>
      <c r="O16" s="144"/>
      <c r="P16" s="144"/>
      <c r="Q16" s="144"/>
      <c r="R16" s="144"/>
    </row>
    <row r="17" spans="1:18" x14ac:dyDescent="0.3">
      <c r="A17" s="142">
        <v>2001</v>
      </c>
      <c r="B17" s="203" t="s">
        <v>12</v>
      </c>
      <c r="C17" s="22">
        <v>1207580</v>
      </c>
      <c r="D17" s="22">
        <v>8254718</v>
      </c>
      <c r="E17" s="22">
        <v>9664969</v>
      </c>
      <c r="F17" s="22">
        <v>2569541</v>
      </c>
      <c r="G17" s="22">
        <v>346355</v>
      </c>
      <c r="H17" s="22">
        <v>5904724</v>
      </c>
      <c r="I17" s="22">
        <v>11051692</v>
      </c>
      <c r="J17" s="23">
        <v>39231408</v>
      </c>
      <c r="K17" s="144"/>
      <c r="L17" s="144"/>
      <c r="M17" s="144"/>
      <c r="N17" s="144"/>
      <c r="O17" s="144"/>
      <c r="P17" s="144"/>
      <c r="Q17" s="144"/>
      <c r="R17" s="144"/>
    </row>
    <row r="18" spans="1:18" x14ac:dyDescent="0.3">
      <c r="A18" s="142">
        <v>2002</v>
      </c>
      <c r="B18" s="203" t="s">
        <v>12</v>
      </c>
      <c r="C18" s="22">
        <v>746967</v>
      </c>
      <c r="D18" s="22">
        <v>9281431</v>
      </c>
      <c r="E18" s="22">
        <v>8905368</v>
      </c>
      <c r="F18" s="22">
        <v>2805392</v>
      </c>
      <c r="G18" s="22">
        <v>312037</v>
      </c>
      <c r="H18" s="22">
        <v>5160921</v>
      </c>
      <c r="I18" s="22">
        <f>9913417+148439</f>
        <v>10061856</v>
      </c>
      <c r="J18" s="23">
        <f t="shared" ref="J18:J25" si="0">SUM(B18:I18)</f>
        <v>37273972</v>
      </c>
      <c r="K18" s="144"/>
      <c r="L18" s="144"/>
      <c r="M18" s="144"/>
      <c r="N18" s="144"/>
      <c r="O18" s="144"/>
      <c r="P18" s="144"/>
      <c r="Q18" s="144"/>
      <c r="R18" s="144"/>
    </row>
    <row r="19" spans="1:18" x14ac:dyDescent="0.3">
      <c r="A19" s="142">
        <v>2003</v>
      </c>
      <c r="B19" s="202">
        <v>13446</v>
      </c>
      <c r="C19" s="22">
        <v>611984</v>
      </c>
      <c r="D19" s="22">
        <v>7480364</v>
      </c>
      <c r="E19" s="22">
        <v>8894014</v>
      </c>
      <c r="F19" s="22">
        <v>2596262</v>
      </c>
      <c r="G19" s="22">
        <v>368867</v>
      </c>
      <c r="H19" s="22">
        <v>6016678</v>
      </c>
      <c r="I19" s="22">
        <f>10779695+223028</f>
        <v>11002723</v>
      </c>
      <c r="J19" s="23">
        <f t="shared" si="0"/>
        <v>36984338</v>
      </c>
      <c r="K19" s="144"/>
      <c r="L19" s="144"/>
      <c r="M19" s="144"/>
      <c r="N19" s="144"/>
      <c r="O19" s="144"/>
      <c r="P19" s="144"/>
      <c r="Q19" s="144"/>
      <c r="R19" s="144"/>
    </row>
    <row r="20" spans="1:18" x14ac:dyDescent="0.3">
      <c r="A20" s="142">
        <v>2004</v>
      </c>
      <c r="B20" s="202">
        <v>208755</v>
      </c>
      <c r="C20" s="22">
        <v>355142</v>
      </c>
      <c r="D20" s="22">
        <v>7886137</v>
      </c>
      <c r="E20" s="22">
        <v>12001290</v>
      </c>
      <c r="F20" s="204" t="s">
        <v>12</v>
      </c>
      <c r="G20" s="22">
        <v>380042</v>
      </c>
      <c r="H20" s="22">
        <v>6588633</v>
      </c>
      <c r="I20" s="22">
        <f>12413482+241283</f>
        <v>12654765</v>
      </c>
      <c r="J20" s="23">
        <f t="shared" si="0"/>
        <v>40074764</v>
      </c>
      <c r="K20" s="144"/>
      <c r="L20" s="144"/>
      <c r="M20" s="144"/>
      <c r="N20" s="144"/>
      <c r="O20" s="144"/>
      <c r="P20" s="144"/>
      <c r="Q20" s="144"/>
      <c r="R20" s="144"/>
    </row>
    <row r="21" spans="1:18" x14ac:dyDescent="0.3">
      <c r="A21" s="142">
        <v>2005</v>
      </c>
      <c r="B21" s="202">
        <v>168063</v>
      </c>
      <c r="C21" s="204" t="s">
        <v>12</v>
      </c>
      <c r="D21" s="22">
        <v>6915690</v>
      </c>
      <c r="E21" s="22">
        <v>13113486</v>
      </c>
      <c r="F21" s="204" t="s">
        <v>12</v>
      </c>
      <c r="G21" s="22">
        <v>323536</v>
      </c>
      <c r="H21" s="22">
        <v>6663499</v>
      </c>
      <c r="I21" s="22">
        <f>13164977+211524</f>
        <v>13376501</v>
      </c>
      <c r="J21" s="23">
        <f t="shared" si="0"/>
        <v>40560775</v>
      </c>
      <c r="K21" s="144"/>
      <c r="L21" s="144"/>
      <c r="M21" s="144"/>
      <c r="N21" s="144"/>
      <c r="O21" s="144"/>
      <c r="P21" s="144"/>
      <c r="Q21" s="144"/>
      <c r="R21" s="144"/>
    </row>
    <row r="22" spans="1:18" x14ac:dyDescent="0.3">
      <c r="A22" s="142">
        <v>2006</v>
      </c>
      <c r="B22" s="202">
        <v>269397</v>
      </c>
      <c r="C22" s="204" t="s">
        <v>12</v>
      </c>
      <c r="D22" s="22">
        <v>7044226</v>
      </c>
      <c r="E22" s="22">
        <v>14561848</v>
      </c>
      <c r="F22" s="204" t="s">
        <v>12</v>
      </c>
      <c r="G22" s="22">
        <v>378601</v>
      </c>
      <c r="H22" s="22">
        <v>6782935</v>
      </c>
      <c r="I22" s="22">
        <f>12527789+203914</f>
        <v>12731703</v>
      </c>
      <c r="J22" s="23">
        <f t="shared" si="0"/>
        <v>41768710</v>
      </c>
      <c r="K22" s="144"/>
      <c r="L22" s="144"/>
      <c r="M22" s="144"/>
      <c r="N22" s="144"/>
      <c r="O22" s="144"/>
      <c r="P22" s="144"/>
      <c r="Q22" s="144"/>
      <c r="R22" s="144"/>
    </row>
    <row r="23" spans="1:18" x14ac:dyDescent="0.3">
      <c r="A23" s="142">
        <v>2007</v>
      </c>
      <c r="B23" s="202">
        <v>137300</v>
      </c>
      <c r="C23" s="204" t="s">
        <v>12</v>
      </c>
      <c r="D23" s="22">
        <v>6972909</v>
      </c>
      <c r="E23" s="22">
        <v>15773724</v>
      </c>
      <c r="F23" s="204" t="s">
        <v>12</v>
      </c>
      <c r="G23" s="22">
        <v>358395</v>
      </c>
      <c r="H23" s="22">
        <v>7347794</v>
      </c>
      <c r="I23" s="22">
        <f>12337901+244884</f>
        <v>12582785</v>
      </c>
      <c r="J23" s="23">
        <f t="shared" si="0"/>
        <v>43172907</v>
      </c>
    </row>
    <row r="24" spans="1:18" x14ac:dyDescent="0.3">
      <c r="A24" s="145">
        <v>2008</v>
      </c>
      <c r="B24" s="202">
        <v>186750</v>
      </c>
      <c r="C24" s="22">
        <v>581306</v>
      </c>
      <c r="D24" s="22">
        <v>6411896</v>
      </c>
      <c r="E24" s="22">
        <v>17947506</v>
      </c>
      <c r="F24" s="204" t="s">
        <v>12</v>
      </c>
      <c r="G24" s="22">
        <v>356344</v>
      </c>
      <c r="H24" s="22">
        <f>6391000+226070</f>
        <v>6617070</v>
      </c>
      <c r="I24" s="22">
        <v>12826742</v>
      </c>
      <c r="J24" s="23">
        <f t="shared" si="0"/>
        <v>44927614</v>
      </c>
    </row>
    <row r="25" spans="1:18" x14ac:dyDescent="0.3">
      <c r="A25" s="145">
        <v>2009</v>
      </c>
      <c r="B25" s="202">
        <v>866772</v>
      </c>
      <c r="C25" s="22">
        <v>2866162</v>
      </c>
      <c r="D25" s="22">
        <v>1720374</v>
      </c>
      <c r="E25" s="22">
        <v>17608969</v>
      </c>
      <c r="F25" s="204" t="s">
        <v>12</v>
      </c>
      <c r="G25" s="22">
        <v>337061</v>
      </c>
      <c r="H25" s="22">
        <f>5911688+226646</f>
        <v>6138334</v>
      </c>
      <c r="I25" s="22">
        <v>10105036</v>
      </c>
      <c r="J25" s="23">
        <f t="shared" si="0"/>
        <v>39642708</v>
      </c>
    </row>
    <row r="26" spans="1:18" x14ac:dyDescent="0.3">
      <c r="A26" s="142">
        <v>2010</v>
      </c>
      <c r="B26" s="202">
        <v>4388851</v>
      </c>
      <c r="C26" s="22">
        <v>2699951</v>
      </c>
      <c r="D26" s="22">
        <v>228006</v>
      </c>
      <c r="E26" s="22">
        <v>19345161</v>
      </c>
      <c r="F26" s="204" t="s">
        <v>12</v>
      </c>
      <c r="G26" s="22">
        <v>351502</v>
      </c>
      <c r="H26" s="22">
        <v>5467954</v>
      </c>
      <c r="I26" s="22">
        <f>11957340+273006</f>
        <v>12230346</v>
      </c>
      <c r="J26" s="23">
        <v>44711771</v>
      </c>
    </row>
    <row r="27" spans="1:18" x14ac:dyDescent="0.3">
      <c r="A27" s="142">
        <v>2011</v>
      </c>
      <c r="B27" s="202">
        <v>5135571</v>
      </c>
      <c r="C27" s="22">
        <v>2749367</v>
      </c>
      <c r="D27" s="22">
        <v>295575</v>
      </c>
      <c r="E27" s="22">
        <v>19080553</v>
      </c>
      <c r="F27" s="204" t="s">
        <v>12</v>
      </c>
      <c r="G27" s="22">
        <v>354669</v>
      </c>
      <c r="H27" s="22">
        <v>5557604</v>
      </c>
      <c r="I27" s="22">
        <f>8581708+203121</f>
        <v>8784829</v>
      </c>
      <c r="J27" s="23">
        <v>41958168</v>
      </c>
    </row>
    <row r="28" spans="1:18" x14ac:dyDescent="0.3">
      <c r="A28" s="142">
        <v>2012</v>
      </c>
      <c r="B28" s="202">
        <v>5707623</v>
      </c>
      <c r="C28" s="22">
        <v>2247873</v>
      </c>
      <c r="D28" s="22">
        <v>484570</v>
      </c>
      <c r="E28" s="22">
        <v>17200109</v>
      </c>
      <c r="F28" s="204" t="s">
        <v>12</v>
      </c>
      <c r="G28" s="22">
        <v>296454</v>
      </c>
      <c r="H28" s="22">
        <v>2714063</v>
      </c>
      <c r="I28" s="22">
        <f>7761804+248691</f>
        <v>8010495</v>
      </c>
      <c r="J28" s="23">
        <v>36661187</v>
      </c>
    </row>
    <row r="29" spans="1:18" x14ac:dyDescent="0.3">
      <c r="A29" s="142">
        <v>2013</v>
      </c>
      <c r="B29" s="202">
        <v>8682884</v>
      </c>
      <c r="C29" s="22">
        <v>2562326</v>
      </c>
      <c r="D29" s="22">
        <v>545037</v>
      </c>
      <c r="E29" s="22">
        <v>17669717</v>
      </c>
      <c r="F29" s="204" t="s">
        <v>12</v>
      </c>
      <c r="G29" s="22">
        <v>354184</v>
      </c>
      <c r="H29" s="22">
        <v>4168749</v>
      </c>
      <c r="I29" s="22">
        <v>7966848</v>
      </c>
      <c r="J29" s="23">
        <v>41949745</v>
      </c>
    </row>
    <row r="30" spans="1:18" x14ac:dyDescent="0.3">
      <c r="A30" s="142">
        <v>2014</v>
      </c>
      <c r="B30" s="202">
        <v>7915478</v>
      </c>
      <c r="C30" s="22">
        <v>2964445</v>
      </c>
      <c r="D30" s="22">
        <v>419092</v>
      </c>
      <c r="E30" s="22">
        <v>17338421</v>
      </c>
      <c r="F30" s="204" t="s">
        <v>12</v>
      </c>
      <c r="G30" s="22">
        <v>333922</v>
      </c>
      <c r="H30" s="22">
        <v>6557844</v>
      </c>
      <c r="I30" s="22">
        <v>8754406</v>
      </c>
      <c r="J30" s="23">
        <v>44547663</v>
      </c>
    </row>
    <row r="31" spans="1:18" x14ac:dyDescent="0.3">
      <c r="A31" s="142">
        <v>2015</v>
      </c>
      <c r="B31" s="202">
        <v>6419640</v>
      </c>
      <c r="C31" s="22">
        <v>2942574</v>
      </c>
      <c r="D31" s="22">
        <v>21496</v>
      </c>
      <c r="E31" s="22">
        <v>16987414</v>
      </c>
      <c r="F31" s="204" t="s">
        <v>12</v>
      </c>
      <c r="G31" s="22">
        <v>270286</v>
      </c>
      <c r="H31" s="22">
        <v>5844619</v>
      </c>
      <c r="I31" s="22">
        <v>9350194</v>
      </c>
      <c r="J31" s="23">
        <v>42112013</v>
      </c>
    </row>
    <row r="32" spans="1:18" x14ac:dyDescent="0.3">
      <c r="A32" s="142">
        <v>2016</v>
      </c>
      <c r="B32" s="202">
        <v>5609036</v>
      </c>
      <c r="C32" s="22">
        <v>3225895</v>
      </c>
      <c r="D32" s="204" t="s">
        <v>12</v>
      </c>
      <c r="E32" s="22">
        <v>10245198</v>
      </c>
      <c r="F32" s="204" t="s">
        <v>12</v>
      </c>
      <c r="G32" s="22">
        <v>309144</v>
      </c>
      <c r="H32" s="22">
        <v>4157548</v>
      </c>
      <c r="I32" s="22">
        <v>8812489</v>
      </c>
      <c r="J32" s="23">
        <v>32359310</v>
      </c>
    </row>
    <row r="33" spans="1:18" x14ac:dyDescent="0.3">
      <c r="A33" s="142">
        <v>2017</v>
      </c>
      <c r="B33" s="202">
        <v>5883956</v>
      </c>
      <c r="C33" s="22">
        <v>4175084</v>
      </c>
      <c r="D33" s="204" t="s">
        <v>12</v>
      </c>
      <c r="E33" s="22">
        <v>12725355</v>
      </c>
      <c r="F33" s="204" t="s">
        <v>12</v>
      </c>
      <c r="G33" s="22">
        <v>272663</v>
      </c>
      <c r="H33" s="22">
        <v>3573756</v>
      </c>
      <c r="I33" s="22">
        <v>8630530</v>
      </c>
      <c r="J33" s="23">
        <v>35261344</v>
      </c>
    </row>
    <row r="34" spans="1:18" x14ac:dyDescent="0.3">
      <c r="A34" s="142">
        <v>2018</v>
      </c>
      <c r="B34" s="202">
        <v>7566483</v>
      </c>
      <c r="C34" s="22">
        <v>4688914</v>
      </c>
      <c r="D34" s="204" t="s">
        <v>12</v>
      </c>
      <c r="E34" s="22">
        <v>13759894</v>
      </c>
      <c r="F34" s="204" t="s">
        <v>12</v>
      </c>
      <c r="G34" s="22">
        <v>294840</v>
      </c>
      <c r="H34" s="22">
        <v>3827634</v>
      </c>
      <c r="I34" s="22">
        <v>8119283</v>
      </c>
      <c r="J34" s="23">
        <v>38257048</v>
      </c>
    </row>
    <row r="35" spans="1:18" x14ac:dyDescent="0.3">
      <c r="A35" s="213">
        <v>2019</v>
      </c>
      <c r="B35" s="202">
        <v>7019128</v>
      </c>
      <c r="C35" s="22">
        <v>3701222</v>
      </c>
      <c r="D35" s="204" t="s">
        <v>12</v>
      </c>
      <c r="E35" s="22">
        <v>11928833</v>
      </c>
      <c r="F35" s="204" t="s">
        <v>12</v>
      </c>
      <c r="G35" s="22">
        <v>293750</v>
      </c>
      <c r="H35" s="22">
        <v>3129243</v>
      </c>
      <c r="I35" s="22">
        <v>8428924</v>
      </c>
      <c r="J35" s="23">
        <v>34770336</v>
      </c>
    </row>
    <row r="36" spans="1:18" x14ac:dyDescent="0.3">
      <c r="A36" s="213">
        <v>2020</v>
      </c>
      <c r="B36" s="202">
        <v>6022919</v>
      </c>
      <c r="C36" s="22">
        <v>3211942</v>
      </c>
      <c r="D36" s="204" t="s">
        <v>12</v>
      </c>
      <c r="E36" s="22">
        <v>9513254</v>
      </c>
      <c r="F36" s="204" t="s">
        <v>12</v>
      </c>
      <c r="G36" s="22">
        <v>274389</v>
      </c>
      <c r="H36" s="22">
        <v>2082589</v>
      </c>
      <c r="I36" s="22">
        <v>5103444</v>
      </c>
      <c r="J36" s="23">
        <v>26450749</v>
      </c>
    </row>
    <row r="37" spans="1:18" x14ac:dyDescent="0.3">
      <c r="A37" s="213">
        <v>2021</v>
      </c>
      <c r="B37" s="202">
        <v>7246556</v>
      </c>
      <c r="C37" s="22">
        <v>61688</v>
      </c>
      <c r="D37" s="204" t="s">
        <v>12</v>
      </c>
      <c r="E37" s="22">
        <v>13095743</v>
      </c>
      <c r="F37" s="204" t="s">
        <v>12</v>
      </c>
      <c r="G37" s="22">
        <v>100410</v>
      </c>
      <c r="H37" s="22">
        <v>1434771</v>
      </c>
      <c r="I37" s="22">
        <v>6218742</v>
      </c>
      <c r="J37" s="23">
        <v>28436447</v>
      </c>
    </row>
    <row r="38" spans="1:18" x14ac:dyDescent="0.3">
      <c r="A38" s="142">
        <v>2022</v>
      </c>
      <c r="B38" s="202">
        <v>7431271</v>
      </c>
      <c r="C38" s="204" t="s">
        <v>12</v>
      </c>
      <c r="D38" s="204" t="s">
        <v>12</v>
      </c>
      <c r="E38" s="22">
        <v>11552939</v>
      </c>
      <c r="F38" s="204" t="s">
        <v>12</v>
      </c>
      <c r="G38" s="22">
        <v>36282</v>
      </c>
      <c r="H38" s="22">
        <v>2229592</v>
      </c>
      <c r="I38" s="22">
        <v>6970021</v>
      </c>
      <c r="J38" s="23">
        <v>28220105</v>
      </c>
    </row>
    <row r="39" spans="1:18" x14ac:dyDescent="0.3">
      <c r="A39" s="232">
        <v>2023</v>
      </c>
      <c r="B39" s="146">
        <v>7581000</v>
      </c>
      <c r="C39" s="205" t="s">
        <v>12</v>
      </c>
      <c r="D39" s="205" t="s">
        <v>12</v>
      </c>
      <c r="E39" s="146">
        <v>12454895</v>
      </c>
      <c r="F39" s="205" t="s">
        <v>12</v>
      </c>
      <c r="G39" s="205" t="s">
        <v>12</v>
      </c>
      <c r="H39" s="146">
        <v>2036461</v>
      </c>
      <c r="I39" s="146">
        <v>6999447</v>
      </c>
      <c r="J39" s="299">
        <v>29071803</v>
      </c>
    </row>
    <row r="40" spans="1:18" x14ac:dyDescent="0.3">
      <c r="A40" s="142"/>
      <c r="B40" s="22"/>
      <c r="C40" s="22"/>
      <c r="D40" s="22"/>
      <c r="E40" s="22"/>
      <c r="F40" s="204"/>
      <c r="G40" s="22"/>
      <c r="H40" s="22"/>
      <c r="I40" s="22"/>
      <c r="J40" s="22"/>
    </row>
    <row r="41" spans="1:18" s="118" customFormat="1" ht="12" customHeight="1" x14ac:dyDescent="0.3">
      <c r="A41" s="257" t="s">
        <v>132</v>
      </c>
      <c r="B41" s="257"/>
      <c r="C41" s="257"/>
      <c r="D41" s="257"/>
      <c r="E41" s="257"/>
      <c r="F41" s="257"/>
      <c r="G41" s="257"/>
      <c r="H41" s="257"/>
      <c r="I41" s="257"/>
      <c r="J41" s="257"/>
      <c r="K41" s="148"/>
      <c r="L41" s="148"/>
      <c r="M41" s="148"/>
      <c r="N41" s="148"/>
      <c r="O41" s="148"/>
      <c r="P41" s="148"/>
      <c r="Q41" s="148"/>
      <c r="R41" s="148"/>
    </row>
    <row r="42" spans="1:18" s="118" customFormat="1" ht="12" customHeight="1" x14ac:dyDescent="0.3">
      <c r="A42" s="257"/>
      <c r="B42" s="257"/>
      <c r="C42" s="257"/>
      <c r="D42" s="257"/>
      <c r="E42" s="257"/>
      <c r="F42" s="257"/>
      <c r="G42" s="257"/>
      <c r="H42" s="257"/>
      <c r="I42" s="257"/>
      <c r="J42" s="257"/>
      <c r="K42" s="148"/>
      <c r="L42" s="148"/>
      <c r="M42" s="148"/>
      <c r="N42" s="148"/>
      <c r="O42" s="148"/>
      <c r="P42" s="148"/>
      <c r="Q42" s="148"/>
      <c r="R42" s="148"/>
    </row>
    <row r="43" spans="1:18" s="118" customFormat="1" ht="12" customHeight="1" x14ac:dyDescent="0.3">
      <c r="A43" s="226"/>
      <c r="B43" s="226"/>
      <c r="C43" s="226"/>
      <c r="D43" s="226"/>
      <c r="E43" s="226"/>
      <c r="F43" s="226"/>
      <c r="G43" s="226"/>
      <c r="H43" s="226"/>
      <c r="I43" s="226"/>
      <c r="J43" s="226"/>
      <c r="K43" s="148"/>
      <c r="L43" s="148"/>
      <c r="M43" s="148"/>
      <c r="N43" s="148"/>
      <c r="O43" s="148"/>
      <c r="P43" s="148"/>
      <c r="Q43" s="148"/>
      <c r="R43" s="148"/>
    </row>
    <row r="44" spans="1:18" x14ac:dyDescent="0.3">
      <c r="A44" s="256" t="s">
        <v>165</v>
      </c>
      <c r="B44" s="256"/>
      <c r="C44" s="256"/>
      <c r="D44" s="256"/>
      <c r="E44" s="256"/>
      <c r="F44" s="256"/>
      <c r="G44" s="256"/>
      <c r="H44" s="256"/>
      <c r="I44" s="256"/>
      <c r="J44" s="256"/>
    </row>
    <row r="45" spans="1:18" s="118" customFormat="1" ht="15" customHeight="1" x14ac:dyDescent="0.3">
      <c r="A45" s="147" t="s">
        <v>57</v>
      </c>
      <c r="B45" s="148"/>
      <c r="C45" s="148"/>
      <c r="D45" s="148"/>
      <c r="E45" s="148"/>
      <c r="F45" s="148"/>
      <c r="G45" s="148"/>
      <c r="H45" s="148"/>
      <c r="I45" s="148"/>
      <c r="J45" s="148"/>
      <c r="K45" s="148"/>
      <c r="L45" s="148"/>
      <c r="M45" s="148"/>
      <c r="N45" s="148"/>
      <c r="O45" s="148"/>
      <c r="P45" s="148"/>
      <c r="Q45" s="148"/>
      <c r="R45" s="148"/>
    </row>
    <row r="46" spans="1:18" s="118" customFormat="1" ht="15" customHeight="1" x14ac:dyDescent="0.3">
      <c r="A46" s="262" t="s">
        <v>166</v>
      </c>
      <c r="B46" s="262"/>
      <c r="C46" s="262"/>
      <c r="D46" s="262"/>
      <c r="E46" s="262"/>
      <c r="F46" s="262"/>
      <c r="G46" s="262"/>
      <c r="H46" s="262"/>
      <c r="I46" s="262"/>
      <c r="J46" s="262"/>
      <c r="K46" s="148"/>
      <c r="L46" s="148"/>
      <c r="M46" s="148"/>
      <c r="N46" s="148"/>
      <c r="O46" s="148"/>
      <c r="P46" s="148"/>
      <c r="Q46" s="148"/>
      <c r="R46" s="148"/>
    </row>
    <row r="47" spans="1:18" s="118" customFormat="1" ht="49.5" customHeight="1" x14ac:dyDescent="0.3">
      <c r="A47" s="262"/>
      <c r="B47" s="262"/>
      <c r="C47" s="262"/>
      <c r="D47" s="262"/>
      <c r="E47" s="262"/>
      <c r="F47" s="262"/>
      <c r="G47" s="262"/>
      <c r="H47" s="262"/>
      <c r="I47" s="262"/>
      <c r="J47" s="262"/>
      <c r="K47" s="148"/>
      <c r="L47" s="148"/>
      <c r="M47" s="148"/>
      <c r="N47" s="148"/>
      <c r="O47" s="148"/>
      <c r="P47" s="148"/>
      <c r="Q47" s="148"/>
      <c r="R47" s="148"/>
    </row>
    <row r="48" spans="1:18" s="118" customFormat="1" ht="66.599999999999994" customHeight="1" x14ac:dyDescent="0.2">
      <c r="A48" s="262" t="s">
        <v>149</v>
      </c>
      <c r="B48" s="263"/>
      <c r="C48" s="263"/>
      <c r="D48" s="263"/>
      <c r="E48" s="263"/>
      <c r="F48" s="263"/>
      <c r="G48" s="263"/>
      <c r="H48" s="263"/>
      <c r="I48" s="263"/>
      <c r="J48" s="263"/>
      <c r="K48" s="148"/>
      <c r="L48" s="148"/>
      <c r="M48" s="148"/>
      <c r="N48" s="148"/>
      <c r="O48" s="148"/>
      <c r="P48" s="148"/>
      <c r="Q48" s="148"/>
      <c r="R48" s="148"/>
    </row>
    <row r="49" spans="1:18" s="118" customFormat="1" ht="11.4" x14ac:dyDescent="0.3">
      <c r="A49" s="262" t="s">
        <v>187</v>
      </c>
      <c r="B49" s="262"/>
      <c r="C49" s="262"/>
      <c r="D49" s="262"/>
      <c r="E49" s="262"/>
      <c r="F49" s="262"/>
      <c r="G49" s="262"/>
      <c r="H49" s="262"/>
      <c r="I49" s="262"/>
      <c r="J49" s="262"/>
      <c r="K49" s="148"/>
      <c r="L49" s="148"/>
      <c r="M49" s="148"/>
      <c r="N49" s="148"/>
      <c r="O49" s="148"/>
      <c r="P49" s="148"/>
      <c r="Q49" s="148"/>
      <c r="R49" s="148"/>
    </row>
    <row r="50" spans="1:18" s="118" customFormat="1" ht="73.8" customHeight="1" x14ac:dyDescent="0.3">
      <c r="A50" s="262"/>
      <c r="B50" s="262"/>
      <c r="C50" s="262"/>
      <c r="D50" s="262"/>
      <c r="E50" s="262"/>
      <c r="F50" s="262"/>
      <c r="G50" s="262"/>
      <c r="H50" s="262"/>
      <c r="I50" s="262"/>
      <c r="J50" s="262"/>
      <c r="K50" s="148"/>
      <c r="L50" s="148"/>
      <c r="M50" s="148"/>
      <c r="N50" s="148"/>
      <c r="O50" s="148"/>
      <c r="P50" s="148"/>
      <c r="Q50" s="148"/>
      <c r="R50" s="148"/>
    </row>
    <row r="51" spans="1:18" s="118" customFormat="1" ht="40.5" customHeight="1" x14ac:dyDescent="0.3">
      <c r="A51" s="264" t="s">
        <v>168</v>
      </c>
      <c r="B51" s="264"/>
      <c r="C51" s="264"/>
      <c r="D51" s="264"/>
      <c r="E51" s="264"/>
      <c r="F51" s="264"/>
      <c r="G51" s="264"/>
      <c r="H51" s="264"/>
      <c r="I51" s="264"/>
      <c r="J51" s="264"/>
      <c r="K51" s="148"/>
      <c r="L51" s="148"/>
      <c r="M51" s="148"/>
      <c r="N51" s="148"/>
      <c r="O51" s="148"/>
      <c r="P51" s="148"/>
      <c r="Q51" s="148"/>
      <c r="R51" s="148"/>
    </row>
    <row r="52" spans="1:18" s="118" customFormat="1" ht="39.75" customHeight="1" x14ac:dyDescent="0.2">
      <c r="A52" s="262" t="s">
        <v>173</v>
      </c>
      <c r="B52" s="263"/>
      <c r="C52" s="263"/>
      <c r="D52" s="263"/>
      <c r="E52" s="263"/>
      <c r="F52" s="263"/>
      <c r="G52" s="263"/>
      <c r="H52" s="263"/>
      <c r="I52" s="263"/>
      <c r="J52" s="263"/>
      <c r="K52" s="148"/>
      <c r="L52" s="148"/>
      <c r="M52" s="148"/>
      <c r="N52" s="148"/>
      <c r="O52" s="148"/>
      <c r="P52" s="148"/>
      <c r="Q52" s="148"/>
      <c r="R52" s="148"/>
    </row>
    <row r="53" spans="1:18" s="118" customFormat="1" ht="39.75" customHeight="1" x14ac:dyDescent="0.2">
      <c r="A53" s="262" t="s">
        <v>150</v>
      </c>
      <c r="B53" s="263"/>
      <c r="C53" s="263"/>
      <c r="D53" s="263"/>
      <c r="E53" s="263"/>
      <c r="F53" s="263"/>
      <c r="G53" s="263"/>
      <c r="H53" s="263"/>
      <c r="I53" s="263"/>
      <c r="J53" s="263"/>
      <c r="K53" s="148"/>
      <c r="L53" s="148"/>
      <c r="M53" s="148"/>
      <c r="N53" s="148"/>
      <c r="O53" s="148"/>
      <c r="P53" s="148"/>
      <c r="Q53" s="148"/>
      <c r="R53" s="148"/>
    </row>
    <row r="54" spans="1:18" s="118" customFormat="1" ht="11.4" x14ac:dyDescent="0.3">
      <c r="A54" s="119"/>
      <c r="B54" s="148"/>
      <c r="C54" s="148"/>
      <c r="D54" s="148"/>
      <c r="E54" s="148"/>
      <c r="F54" s="148"/>
      <c r="G54" s="148"/>
      <c r="H54" s="148"/>
      <c r="I54" s="148"/>
      <c r="J54" s="148"/>
      <c r="K54" s="148"/>
      <c r="L54" s="148"/>
      <c r="M54" s="148"/>
      <c r="N54" s="148"/>
      <c r="O54" s="148"/>
      <c r="P54" s="148"/>
      <c r="Q54" s="148"/>
      <c r="R54" s="148"/>
    </row>
    <row r="55" spans="1:18" s="118" customFormat="1" ht="2.4" customHeight="1" x14ac:dyDescent="0.3">
      <c r="A55" s="252" t="s">
        <v>186</v>
      </c>
      <c r="B55" s="252"/>
      <c r="C55" s="252"/>
      <c r="D55" s="252"/>
      <c r="E55" s="252"/>
      <c r="F55" s="252"/>
      <c r="G55" s="252"/>
      <c r="H55" s="252"/>
      <c r="I55" s="252"/>
      <c r="J55" s="252"/>
      <c r="K55" s="148"/>
      <c r="L55" s="148"/>
      <c r="M55" s="148"/>
      <c r="N55" s="148"/>
      <c r="O55" s="148"/>
      <c r="P55" s="148"/>
      <c r="Q55" s="148"/>
      <c r="R55" s="148"/>
    </row>
    <row r="56" spans="1:18" ht="27" customHeight="1" x14ac:dyDescent="0.3">
      <c r="A56" s="252"/>
      <c r="B56" s="252"/>
      <c r="C56" s="252"/>
      <c r="D56" s="252"/>
      <c r="E56" s="252"/>
      <c r="F56" s="252"/>
      <c r="G56" s="252"/>
      <c r="H56" s="252"/>
      <c r="I56" s="252"/>
      <c r="J56" s="252"/>
    </row>
  </sheetData>
  <mergeCells count="17">
    <mergeCell ref="A52:J52"/>
    <mergeCell ref="A53:J53"/>
    <mergeCell ref="A55:J56"/>
    <mergeCell ref="A46:J47"/>
    <mergeCell ref="A48:J48"/>
    <mergeCell ref="A49:J50"/>
    <mergeCell ref="A51:J51"/>
    <mergeCell ref="A44:J44"/>
    <mergeCell ref="A41:J42"/>
    <mergeCell ref="B2:B3"/>
    <mergeCell ref="C2:D2"/>
    <mergeCell ref="E2:E3"/>
    <mergeCell ref="J2:J3"/>
    <mergeCell ref="G2:G3"/>
    <mergeCell ref="H2:H3"/>
    <mergeCell ref="I2:I3"/>
    <mergeCell ref="F2:F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workbookViewId="0"/>
  </sheetViews>
  <sheetFormatPr defaultColWidth="10.33203125" defaultRowHeight="13.2" x14ac:dyDescent="0.25"/>
  <cols>
    <col min="1" max="1" width="7.6640625" style="151" customWidth="1"/>
    <col min="2" max="2" width="16.44140625" style="27" customWidth="1"/>
    <col min="3" max="3" width="9.109375" style="27" customWidth="1"/>
    <col min="4" max="4" width="13.6640625" style="27" customWidth="1"/>
    <col min="5" max="5" width="21.6640625" style="27" customWidth="1"/>
    <col min="6" max="6" width="16.109375" style="27" customWidth="1"/>
    <col min="7" max="7" width="16.6640625" style="27" customWidth="1"/>
    <col min="8" max="9" width="17.5546875" style="27" customWidth="1"/>
    <col min="10" max="10" width="9.6640625" style="27" customWidth="1"/>
    <col min="11" max="12" width="10.33203125" style="27" customWidth="1"/>
    <col min="13" max="13" width="13.6640625" style="27" customWidth="1"/>
    <col min="14" max="16384" width="10.33203125" style="27"/>
  </cols>
  <sheetData>
    <row r="1" spans="1:11" s="5" customFormat="1" ht="19.2" x14ac:dyDescent="0.3">
      <c r="A1" s="4" t="s">
        <v>167</v>
      </c>
    </row>
    <row r="2" spans="1:11" x14ac:dyDescent="0.25">
      <c r="A2" s="6"/>
      <c r="B2" s="7" t="s">
        <v>58</v>
      </c>
    </row>
    <row r="4" spans="1:11" ht="12.75" customHeight="1" x14ac:dyDescent="0.25">
      <c r="A4" s="37"/>
      <c r="B4" s="244" t="s">
        <v>59</v>
      </c>
      <c r="C4" s="245"/>
      <c r="D4" s="245"/>
      <c r="E4" s="271" t="s">
        <v>153</v>
      </c>
      <c r="F4" s="7"/>
    </row>
    <row r="5" spans="1:11" x14ac:dyDescent="0.25">
      <c r="A5" s="269" t="s">
        <v>40</v>
      </c>
      <c r="B5" s="274" t="s">
        <v>1</v>
      </c>
      <c r="C5" s="269" t="s">
        <v>2</v>
      </c>
      <c r="D5" s="269" t="s">
        <v>60</v>
      </c>
      <c r="E5" s="272"/>
      <c r="F5" s="269" t="s">
        <v>41</v>
      </c>
    </row>
    <row r="6" spans="1:11" x14ac:dyDescent="0.25">
      <c r="A6" s="270"/>
      <c r="B6" s="275"/>
      <c r="C6" s="270"/>
      <c r="D6" s="270"/>
      <c r="E6" s="273"/>
      <c r="F6" s="270"/>
    </row>
    <row r="7" spans="1:11" x14ac:dyDescent="0.25">
      <c r="B7" s="152"/>
      <c r="C7" s="151"/>
      <c r="D7" s="151"/>
      <c r="E7" s="51"/>
      <c r="F7" s="151"/>
    </row>
    <row r="8" spans="1:11" x14ac:dyDescent="0.25">
      <c r="A8" s="151">
        <v>1980</v>
      </c>
      <c r="B8" s="155">
        <v>3071</v>
      </c>
      <c r="C8" s="151">
        <v>293</v>
      </c>
      <c r="D8" s="154">
        <v>3364</v>
      </c>
      <c r="E8" s="153">
        <v>24561</v>
      </c>
      <c r="F8" s="8">
        <v>27925</v>
      </c>
      <c r="K8" s="48"/>
    </row>
    <row r="9" spans="1:11" x14ac:dyDescent="0.25">
      <c r="A9" s="151">
        <v>1981</v>
      </c>
      <c r="B9" s="155">
        <v>3129</v>
      </c>
      <c r="C9" s="151">
        <v>210</v>
      </c>
      <c r="D9" s="154">
        <v>3339</v>
      </c>
      <c r="E9" s="153">
        <v>26634</v>
      </c>
      <c r="F9" s="8">
        <v>29973</v>
      </c>
      <c r="K9" s="48"/>
    </row>
    <row r="10" spans="1:11" x14ac:dyDescent="0.25">
      <c r="A10" s="151">
        <v>1982</v>
      </c>
      <c r="B10" s="155">
        <v>2424</v>
      </c>
      <c r="C10" s="151">
        <v>177</v>
      </c>
      <c r="D10" s="154">
        <v>2601</v>
      </c>
      <c r="E10" s="153">
        <v>25439</v>
      </c>
      <c r="F10" s="8">
        <v>28040</v>
      </c>
      <c r="K10" s="48"/>
    </row>
    <row r="11" spans="1:11" x14ac:dyDescent="0.25">
      <c r="A11" s="151">
        <v>1983</v>
      </c>
      <c r="B11" s="155">
        <v>1804</v>
      </c>
      <c r="C11" s="151">
        <v>206</v>
      </c>
      <c r="D11" s="154">
        <v>2010</v>
      </c>
      <c r="E11" s="153">
        <v>25756</v>
      </c>
      <c r="F11" s="8">
        <v>27766</v>
      </c>
      <c r="K11" s="48"/>
    </row>
    <row r="12" spans="1:11" x14ac:dyDescent="0.25">
      <c r="A12" s="151">
        <v>1984</v>
      </c>
      <c r="B12" s="155">
        <v>4823</v>
      </c>
      <c r="C12" s="151">
        <v>200</v>
      </c>
      <c r="D12" s="154">
        <v>5023</v>
      </c>
      <c r="E12" s="153">
        <v>27432</v>
      </c>
      <c r="F12" s="8">
        <v>32455</v>
      </c>
      <c r="K12" s="48"/>
    </row>
    <row r="13" spans="1:11" x14ac:dyDescent="0.25">
      <c r="A13" s="151">
        <v>1985</v>
      </c>
      <c r="B13" s="155">
        <v>5292</v>
      </c>
      <c r="C13" s="151">
        <v>168</v>
      </c>
      <c r="D13" s="154">
        <v>5460</v>
      </c>
      <c r="E13" s="153">
        <v>25975</v>
      </c>
      <c r="F13" s="8">
        <v>31435</v>
      </c>
      <c r="K13" s="48"/>
    </row>
    <row r="14" spans="1:11" x14ac:dyDescent="0.25">
      <c r="A14" s="151">
        <v>1986</v>
      </c>
      <c r="B14" s="155">
        <v>7308</v>
      </c>
      <c r="C14" s="151">
        <v>190</v>
      </c>
      <c r="D14" s="154">
        <v>7498</v>
      </c>
      <c r="E14" s="153">
        <v>22992</v>
      </c>
      <c r="F14" s="8">
        <v>30490</v>
      </c>
      <c r="K14" s="48"/>
    </row>
    <row r="15" spans="1:11" x14ac:dyDescent="0.25">
      <c r="A15" s="151">
        <v>1987</v>
      </c>
      <c r="B15" s="155">
        <v>7376</v>
      </c>
      <c r="C15" s="151">
        <v>220</v>
      </c>
      <c r="D15" s="154">
        <v>7596</v>
      </c>
      <c r="E15" s="153">
        <v>24607</v>
      </c>
      <c r="F15" s="8">
        <v>32203</v>
      </c>
      <c r="K15" s="48"/>
    </row>
    <row r="16" spans="1:11" x14ac:dyDescent="0.25">
      <c r="A16" s="151">
        <v>1988</v>
      </c>
      <c r="B16" s="155">
        <v>10306</v>
      </c>
      <c r="C16" s="151">
        <v>168</v>
      </c>
      <c r="D16" s="154">
        <v>10474</v>
      </c>
      <c r="E16" s="153">
        <v>26076</v>
      </c>
      <c r="F16" s="8">
        <v>36550</v>
      </c>
      <c r="K16" s="48"/>
    </row>
    <row r="17" spans="1:11" x14ac:dyDescent="0.25">
      <c r="A17" s="151">
        <v>1989</v>
      </c>
      <c r="B17" s="155">
        <v>9989</v>
      </c>
      <c r="C17" s="151">
        <v>235</v>
      </c>
      <c r="D17" s="154">
        <v>10224</v>
      </c>
      <c r="E17" s="153">
        <v>25858</v>
      </c>
      <c r="F17" s="8">
        <v>36082</v>
      </c>
      <c r="K17" s="48"/>
    </row>
    <row r="18" spans="1:11" x14ac:dyDescent="0.25">
      <c r="A18" s="151">
        <v>1990</v>
      </c>
      <c r="B18" s="155">
        <v>9343</v>
      </c>
      <c r="C18" s="151">
        <v>176</v>
      </c>
      <c r="D18" s="154">
        <v>9519</v>
      </c>
      <c r="E18" s="153">
        <v>26108</v>
      </c>
      <c r="F18" s="8">
        <v>35627</v>
      </c>
      <c r="K18" s="48"/>
    </row>
    <row r="19" spans="1:11" x14ac:dyDescent="0.25">
      <c r="A19" s="151">
        <v>1991</v>
      </c>
      <c r="B19" s="155">
        <v>10173</v>
      </c>
      <c r="C19" s="151">
        <v>225</v>
      </c>
      <c r="D19" s="154">
        <v>10398</v>
      </c>
      <c r="E19" s="153">
        <v>26091</v>
      </c>
      <c r="F19" s="8">
        <v>36489</v>
      </c>
      <c r="K19" s="48"/>
    </row>
    <row r="20" spans="1:11" x14ac:dyDescent="0.25">
      <c r="A20" s="151">
        <v>1992</v>
      </c>
      <c r="B20" s="155">
        <v>10683</v>
      </c>
      <c r="C20" s="151">
        <v>177</v>
      </c>
      <c r="D20" s="154">
        <v>10860</v>
      </c>
      <c r="E20" s="153">
        <v>26449</v>
      </c>
      <c r="F20" s="8">
        <v>37309</v>
      </c>
      <c r="K20" s="48"/>
    </row>
    <row r="21" spans="1:11" x14ac:dyDescent="0.25">
      <c r="A21" s="151">
        <v>1993</v>
      </c>
      <c r="B21" s="155">
        <v>8619</v>
      </c>
      <c r="C21" s="151">
        <v>230</v>
      </c>
      <c r="D21" s="154">
        <v>8849</v>
      </c>
      <c r="E21" s="153">
        <v>25052</v>
      </c>
      <c r="F21" s="8">
        <v>33901</v>
      </c>
      <c r="K21" s="48"/>
    </row>
    <row r="22" spans="1:11" x14ac:dyDescent="0.25">
      <c r="A22" s="151">
        <v>1994</v>
      </c>
      <c r="B22" s="155">
        <v>10069</v>
      </c>
      <c r="C22" s="151">
        <v>241</v>
      </c>
      <c r="D22" s="154">
        <v>10310</v>
      </c>
      <c r="E22" s="153">
        <v>28559</v>
      </c>
      <c r="F22" s="8">
        <v>38869</v>
      </c>
    </row>
    <row r="23" spans="1:11" x14ac:dyDescent="0.25">
      <c r="A23" s="151">
        <v>1995</v>
      </c>
      <c r="B23" s="155">
        <v>9089</v>
      </c>
      <c r="C23" s="151">
        <v>224</v>
      </c>
      <c r="D23" s="154">
        <v>9313</v>
      </c>
      <c r="E23" s="156">
        <v>26377</v>
      </c>
      <c r="F23" s="8">
        <v>35690</v>
      </c>
    </row>
    <row r="24" spans="1:11" x14ac:dyDescent="0.25">
      <c r="A24" s="151">
        <v>1996</v>
      </c>
      <c r="B24" s="155">
        <v>7685</v>
      </c>
      <c r="C24" s="151">
        <v>192</v>
      </c>
      <c r="D24" s="154">
        <v>7877</v>
      </c>
      <c r="E24" s="156">
        <v>27540</v>
      </c>
      <c r="F24" s="8">
        <v>35417</v>
      </c>
    </row>
    <row r="25" spans="1:11" x14ac:dyDescent="0.25">
      <c r="A25" s="151">
        <v>1997</v>
      </c>
      <c r="B25" s="155">
        <v>9005</v>
      </c>
      <c r="C25" s="151">
        <v>155</v>
      </c>
      <c r="D25" s="154">
        <v>9160</v>
      </c>
      <c r="E25" s="156">
        <v>29172</v>
      </c>
      <c r="F25" s="8">
        <v>38332</v>
      </c>
    </row>
    <row r="26" spans="1:11" ht="15.6" x14ac:dyDescent="0.25">
      <c r="A26" s="157" t="s">
        <v>61</v>
      </c>
      <c r="B26" s="155">
        <v>9915</v>
      </c>
      <c r="C26" s="151">
        <v>277</v>
      </c>
      <c r="D26" s="154">
        <v>10192</v>
      </c>
      <c r="E26" s="156">
        <v>30243</v>
      </c>
      <c r="F26" s="8">
        <v>40435</v>
      </c>
    </row>
    <row r="27" spans="1:11" ht="15.6" x14ac:dyDescent="0.25">
      <c r="A27" s="157" t="s">
        <v>62</v>
      </c>
      <c r="B27" s="155">
        <v>9646</v>
      </c>
      <c r="C27" s="151">
        <v>215</v>
      </c>
      <c r="D27" s="154">
        <v>9861</v>
      </c>
      <c r="E27" s="156">
        <v>29803</v>
      </c>
      <c r="F27" s="8">
        <v>39664</v>
      </c>
    </row>
    <row r="28" spans="1:11" ht="15.6" x14ac:dyDescent="0.25">
      <c r="A28" s="157" t="s">
        <v>63</v>
      </c>
      <c r="B28" s="155">
        <v>8899</v>
      </c>
      <c r="C28" s="151">
        <v>317</v>
      </c>
      <c r="D28" s="154">
        <v>9216</v>
      </c>
      <c r="E28" s="156">
        <v>27579</v>
      </c>
      <c r="F28" s="8">
        <v>36795</v>
      </c>
    </row>
    <row r="29" spans="1:11" ht="15.6" x14ac:dyDescent="0.25">
      <c r="A29" s="157" t="s">
        <v>64</v>
      </c>
      <c r="B29" s="155">
        <v>10074.4</v>
      </c>
      <c r="C29" s="158">
        <v>306.60000000000002</v>
      </c>
      <c r="D29" s="154">
        <v>10381</v>
      </c>
      <c r="E29" s="156">
        <v>37018</v>
      </c>
      <c r="F29" s="8">
        <v>37018</v>
      </c>
    </row>
    <row r="30" spans="1:11" ht="15.6" x14ac:dyDescent="0.25">
      <c r="A30" s="157" t="s">
        <v>65</v>
      </c>
      <c r="B30" s="155">
        <v>9284.7999999999993</v>
      </c>
      <c r="C30" s="158">
        <v>283.2</v>
      </c>
      <c r="D30" s="154">
        <v>9568</v>
      </c>
      <c r="E30" s="156">
        <v>35497</v>
      </c>
      <c r="F30" s="8">
        <v>35497</v>
      </c>
    </row>
    <row r="31" spans="1:11" ht="15.6" x14ac:dyDescent="0.25">
      <c r="A31" s="157" t="s">
        <v>66</v>
      </c>
      <c r="B31" s="155">
        <v>9790.6</v>
      </c>
      <c r="C31" s="158">
        <v>318.39999999999998</v>
      </c>
      <c r="D31" s="154">
        <v>10109</v>
      </c>
      <c r="E31" s="156">
        <v>24465</v>
      </c>
      <c r="F31" s="8">
        <v>34574</v>
      </c>
    </row>
    <row r="32" spans="1:11" ht="15.6" x14ac:dyDescent="0.25">
      <c r="A32" s="157" t="s">
        <v>67</v>
      </c>
      <c r="B32" s="155">
        <v>10056</v>
      </c>
      <c r="C32" s="158">
        <v>321</v>
      </c>
      <c r="D32" s="154">
        <v>10377</v>
      </c>
      <c r="E32" s="156">
        <v>26891</v>
      </c>
      <c r="F32" s="8">
        <v>37268</v>
      </c>
    </row>
    <row r="33" spans="1:8" ht="15.6" x14ac:dyDescent="0.25">
      <c r="A33" s="157" t="s">
        <v>68</v>
      </c>
      <c r="B33" s="155" t="s">
        <v>43</v>
      </c>
      <c r="C33" s="158" t="s">
        <v>43</v>
      </c>
      <c r="D33" s="154">
        <v>12692</v>
      </c>
      <c r="E33" s="156">
        <v>24851</v>
      </c>
      <c r="F33" s="8">
        <v>37543</v>
      </c>
    </row>
    <row r="34" spans="1:8" ht="15.6" x14ac:dyDescent="0.25">
      <c r="A34" s="157" t="s">
        <v>69</v>
      </c>
      <c r="B34" s="155">
        <v>10346.700000000001</v>
      </c>
      <c r="C34" s="158">
        <v>323.3</v>
      </c>
      <c r="D34" s="154">
        <v>10670</v>
      </c>
      <c r="E34" s="156">
        <v>28749</v>
      </c>
      <c r="F34" s="8">
        <v>39419</v>
      </c>
    </row>
    <row r="35" spans="1:8" ht="15.6" x14ac:dyDescent="0.25">
      <c r="A35" s="157" t="s">
        <v>70</v>
      </c>
      <c r="B35" s="155">
        <v>10669</v>
      </c>
      <c r="C35" s="151">
        <v>301</v>
      </c>
      <c r="D35" s="154">
        <v>10970</v>
      </c>
      <c r="E35" s="153">
        <v>29393</v>
      </c>
      <c r="F35" s="8">
        <v>40363</v>
      </c>
    </row>
    <row r="36" spans="1:8" x14ac:dyDescent="0.25">
      <c r="A36" s="151">
        <v>2008</v>
      </c>
      <c r="B36" s="155">
        <v>11969</v>
      </c>
      <c r="C36" s="159">
        <v>316.315</v>
      </c>
      <c r="D36" s="154">
        <v>12285</v>
      </c>
      <c r="E36" s="153">
        <v>27642</v>
      </c>
      <c r="F36" s="8">
        <v>39927</v>
      </c>
    </row>
    <row r="37" spans="1:8" x14ac:dyDescent="0.25">
      <c r="A37" s="151">
        <v>2009</v>
      </c>
      <c r="B37" s="155">
        <v>8647</v>
      </c>
      <c r="C37" s="159">
        <v>307</v>
      </c>
      <c r="D37" s="154">
        <v>8954</v>
      </c>
      <c r="E37" s="153">
        <v>26074</v>
      </c>
      <c r="F37" s="8">
        <v>35028</v>
      </c>
    </row>
    <row r="38" spans="1:8" x14ac:dyDescent="0.25">
      <c r="A38" s="160">
        <v>2010</v>
      </c>
      <c r="B38" s="155">
        <v>10642</v>
      </c>
      <c r="C38" s="159">
        <v>310</v>
      </c>
      <c r="D38" s="161">
        <v>10952</v>
      </c>
      <c r="E38" s="153">
        <v>24359</v>
      </c>
      <c r="F38" s="8">
        <v>35311</v>
      </c>
    </row>
    <row r="39" spans="1:8" ht="15.6" x14ac:dyDescent="0.25">
      <c r="A39" s="162" t="s">
        <v>116</v>
      </c>
      <c r="B39" s="154">
        <v>8868</v>
      </c>
      <c r="C39" s="159">
        <v>297</v>
      </c>
      <c r="D39" s="154">
        <f>B39+C39</f>
        <v>9165</v>
      </c>
      <c r="E39" s="153">
        <v>14663</v>
      </c>
      <c r="F39" s="8">
        <v>23828</v>
      </c>
    </row>
    <row r="40" spans="1:8" ht="15.6" customHeight="1" x14ac:dyDescent="0.25">
      <c r="A40" s="157" t="s">
        <v>119</v>
      </c>
      <c r="B40" s="155">
        <v>8059</v>
      </c>
      <c r="C40" s="159">
        <v>248</v>
      </c>
      <c r="D40" s="161">
        <f>B40+C40</f>
        <v>8307</v>
      </c>
      <c r="E40" s="153">
        <v>16782</v>
      </c>
      <c r="F40" s="8">
        <f>E40+D40</f>
        <v>25089</v>
      </c>
    </row>
    <row r="41" spans="1:8" ht="15.6" x14ac:dyDescent="0.25">
      <c r="A41" s="157" t="s">
        <v>157</v>
      </c>
      <c r="B41" s="195" t="s">
        <v>122</v>
      </c>
      <c r="C41" s="196" t="s">
        <v>122</v>
      </c>
      <c r="D41" s="161">
        <v>8684</v>
      </c>
      <c r="E41" s="153">
        <f>F41-D41</f>
        <v>17814</v>
      </c>
      <c r="F41" s="8">
        <v>26498</v>
      </c>
    </row>
    <row r="42" spans="1:8" x14ac:dyDescent="0.25">
      <c r="A42" s="157" t="s">
        <v>156</v>
      </c>
      <c r="B42" s="195" t="s">
        <v>122</v>
      </c>
      <c r="C42" s="196" t="s">
        <v>122</v>
      </c>
      <c r="D42" s="154">
        <v>8753</v>
      </c>
      <c r="E42" s="153">
        <v>19721</v>
      </c>
      <c r="F42" s="8">
        <f>E42+D42</f>
        <v>28474</v>
      </c>
    </row>
    <row r="43" spans="1:8" x14ac:dyDescent="0.25">
      <c r="A43" s="157">
        <v>2015</v>
      </c>
      <c r="B43" s="195" t="s">
        <v>122</v>
      </c>
      <c r="C43" s="196" t="s">
        <v>122</v>
      </c>
      <c r="D43" s="198">
        <v>9925</v>
      </c>
      <c r="E43" s="153">
        <f>F43-D43</f>
        <v>20209</v>
      </c>
      <c r="F43" s="8">
        <v>30134</v>
      </c>
      <c r="H43" s="27" t="s">
        <v>77</v>
      </c>
    </row>
    <row r="44" spans="1:8" x14ac:dyDescent="0.25">
      <c r="A44" s="157">
        <v>2016</v>
      </c>
      <c r="B44" s="195" t="s">
        <v>122</v>
      </c>
      <c r="C44" s="196" t="s">
        <v>122</v>
      </c>
      <c r="D44" s="154">
        <v>9032</v>
      </c>
      <c r="E44" s="153">
        <v>14918</v>
      </c>
      <c r="F44" s="8">
        <v>23950</v>
      </c>
    </row>
    <row r="45" spans="1:8" x14ac:dyDescent="0.25">
      <c r="A45" s="157">
        <v>2017</v>
      </c>
      <c r="B45" s="195" t="s">
        <v>122</v>
      </c>
      <c r="C45" s="196" t="s">
        <v>122</v>
      </c>
      <c r="D45" s="154">
        <v>8759</v>
      </c>
      <c r="E45" s="153">
        <v>13900</v>
      </c>
      <c r="F45" s="8">
        <v>22659</v>
      </c>
    </row>
    <row r="46" spans="1:8" x14ac:dyDescent="0.25">
      <c r="A46" s="157">
        <v>2018</v>
      </c>
      <c r="B46" s="195" t="s">
        <v>122</v>
      </c>
      <c r="C46" s="196" t="s">
        <v>122</v>
      </c>
      <c r="D46" s="154">
        <v>7971</v>
      </c>
      <c r="E46" s="153">
        <v>14710</v>
      </c>
      <c r="F46" s="8">
        <f>E46+D46</f>
        <v>22681</v>
      </c>
    </row>
    <row r="47" spans="1:8" x14ac:dyDescent="0.25">
      <c r="A47" s="162">
        <v>2019</v>
      </c>
      <c r="B47" s="195" t="s">
        <v>122</v>
      </c>
      <c r="C47" s="196" t="s">
        <v>122</v>
      </c>
      <c r="D47" s="154">
        <v>8917</v>
      </c>
      <c r="E47" s="153">
        <v>13013</v>
      </c>
      <c r="F47" s="8">
        <f>E47+D47</f>
        <v>21930</v>
      </c>
    </row>
    <row r="48" spans="1:8" ht="15.6" x14ac:dyDescent="0.25">
      <c r="A48" s="286" t="s">
        <v>155</v>
      </c>
      <c r="B48" s="195" t="s">
        <v>122</v>
      </c>
      <c r="C48" s="287" t="s">
        <v>122</v>
      </c>
      <c r="D48" s="285">
        <v>5695</v>
      </c>
      <c r="E48" s="153">
        <v>8845</v>
      </c>
      <c r="F48" s="288">
        <v>14204</v>
      </c>
    </row>
    <row r="49" spans="1:7" x14ac:dyDescent="0.25">
      <c r="A49" s="289">
        <v>2021</v>
      </c>
      <c r="B49" s="290"/>
      <c r="C49" s="291"/>
      <c r="D49" s="292">
        <v>6654</v>
      </c>
      <c r="E49" s="293">
        <f>F49-D49</f>
        <v>8623</v>
      </c>
      <c r="F49" s="294">
        <v>15277</v>
      </c>
    </row>
    <row r="50" spans="1:7" x14ac:dyDescent="0.25">
      <c r="A50" s="157"/>
      <c r="B50" s="284"/>
      <c r="C50" s="196"/>
      <c r="D50" s="285"/>
      <c r="E50" s="285"/>
      <c r="F50" s="8"/>
    </row>
    <row r="51" spans="1:7" ht="16.2" customHeight="1" x14ac:dyDescent="0.25">
      <c r="A51" s="296" t="s">
        <v>181</v>
      </c>
      <c r="B51" s="296"/>
      <c r="C51" s="296"/>
      <c r="D51" s="296"/>
      <c r="E51" s="296"/>
      <c r="F51" s="296"/>
      <c r="G51" s="295"/>
    </row>
    <row r="52" spans="1:7" x14ac:dyDescent="0.25">
      <c r="A52" s="157"/>
      <c r="B52" s="284"/>
      <c r="C52" s="196"/>
      <c r="D52" s="285"/>
      <c r="E52" s="285"/>
      <c r="F52" s="8"/>
    </row>
    <row r="53" spans="1:7" x14ac:dyDescent="0.25">
      <c r="A53" s="157"/>
      <c r="B53" s="284"/>
      <c r="C53" s="196"/>
      <c r="D53" s="285"/>
      <c r="E53" s="285"/>
      <c r="F53" s="8"/>
    </row>
    <row r="54" spans="1:7" x14ac:dyDescent="0.25">
      <c r="A54" s="276" t="s">
        <v>180</v>
      </c>
      <c r="B54" s="276"/>
      <c r="C54" s="276"/>
      <c r="D54" s="276"/>
      <c r="E54" s="276"/>
      <c r="F54" s="276"/>
      <c r="G54" s="276"/>
    </row>
    <row r="55" spans="1:7" ht="24.75" customHeight="1" x14ac:dyDescent="0.25">
      <c r="A55" s="276"/>
      <c r="B55" s="276"/>
      <c r="C55" s="276"/>
      <c r="D55" s="276"/>
      <c r="E55" s="276"/>
      <c r="F55" s="276"/>
      <c r="G55" s="276"/>
    </row>
    <row r="56" spans="1:7" ht="9" customHeight="1" x14ac:dyDescent="0.25">
      <c r="A56" s="217"/>
      <c r="B56" s="217"/>
      <c r="C56" s="217"/>
      <c r="D56" s="217"/>
      <c r="E56" s="217"/>
      <c r="F56" s="217"/>
      <c r="G56" s="217"/>
    </row>
    <row r="57" spans="1:7" ht="96" customHeight="1" x14ac:dyDescent="0.25">
      <c r="A57" s="276" t="s">
        <v>172</v>
      </c>
      <c r="B57" s="276"/>
      <c r="C57" s="276"/>
      <c r="D57" s="276"/>
      <c r="E57" s="276"/>
      <c r="F57" s="276"/>
      <c r="G57" s="276"/>
    </row>
    <row r="58" spans="1:7" ht="9.75" customHeight="1" x14ac:dyDescent="0.25">
      <c r="A58" s="225"/>
      <c r="B58" s="225"/>
      <c r="C58" s="225"/>
      <c r="D58" s="225"/>
      <c r="E58" s="225"/>
      <c r="F58" s="225"/>
      <c r="G58" s="225"/>
    </row>
    <row r="59" spans="1:7" s="9" customFormat="1" ht="37.5" customHeight="1" x14ac:dyDescent="0.2">
      <c r="A59" s="267" t="s">
        <v>161</v>
      </c>
      <c r="B59" s="255"/>
      <c r="C59" s="255"/>
      <c r="D59" s="255"/>
      <c r="E59" s="255"/>
      <c r="F59" s="255"/>
      <c r="G59" s="255"/>
    </row>
    <row r="60" spans="1:7" s="9" customFormat="1" ht="87" customHeight="1" x14ac:dyDescent="0.2">
      <c r="A60" s="268" t="s">
        <v>162</v>
      </c>
      <c r="B60" s="268"/>
      <c r="C60" s="268"/>
      <c r="D60" s="268"/>
      <c r="E60" s="268"/>
      <c r="F60" s="268"/>
      <c r="G60" s="268"/>
    </row>
    <row r="61" spans="1:7" s="9" customFormat="1" ht="15.75" customHeight="1" x14ac:dyDescent="0.2">
      <c r="A61" s="268" t="s">
        <v>71</v>
      </c>
      <c r="B61" s="268"/>
      <c r="C61" s="268"/>
      <c r="D61" s="268"/>
      <c r="E61" s="268"/>
      <c r="F61" s="268"/>
      <c r="G61" s="268"/>
    </row>
    <row r="62" spans="1:7" s="9" customFormat="1" ht="24.75" customHeight="1" x14ac:dyDescent="0.2">
      <c r="A62" s="268" t="s">
        <v>121</v>
      </c>
      <c r="B62" s="266"/>
      <c r="C62" s="266"/>
      <c r="D62" s="266"/>
      <c r="E62" s="266"/>
      <c r="F62" s="266"/>
      <c r="G62" s="266"/>
    </row>
    <row r="63" spans="1:7" s="9" customFormat="1" ht="24.75" customHeight="1" x14ac:dyDescent="0.2">
      <c r="A63" s="268" t="s">
        <v>154</v>
      </c>
      <c r="B63" s="268"/>
      <c r="C63" s="268"/>
      <c r="D63" s="268"/>
      <c r="E63" s="268"/>
      <c r="F63" s="268"/>
      <c r="G63" s="268"/>
    </row>
    <row r="64" spans="1:7" s="9" customFormat="1" ht="85.5" customHeight="1" x14ac:dyDescent="0.2">
      <c r="A64" s="268"/>
      <c r="B64" s="268"/>
      <c r="C64" s="268"/>
      <c r="D64" s="268"/>
      <c r="E64" s="268"/>
      <c r="F64" s="268"/>
      <c r="G64" s="268"/>
    </row>
    <row r="65" spans="1:16" s="9" customFormat="1" ht="24.75" customHeight="1" x14ac:dyDescent="0.2">
      <c r="A65" s="267" t="s">
        <v>163</v>
      </c>
      <c r="B65" s="267"/>
      <c r="C65" s="267"/>
      <c r="D65" s="267"/>
      <c r="E65" s="267"/>
      <c r="F65" s="267"/>
      <c r="G65" s="214"/>
    </row>
    <row r="66" spans="1:16" s="9" customFormat="1" ht="7.95" customHeight="1" x14ac:dyDescent="0.2">
      <c r="A66" s="257"/>
      <c r="B66" s="257"/>
      <c r="C66" s="257"/>
      <c r="D66" s="257"/>
      <c r="E66" s="257"/>
      <c r="F66" s="257"/>
      <c r="G66" s="257"/>
      <c r="H66" s="264"/>
      <c r="I66" s="264"/>
      <c r="J66" s="264"/>
      <c r="K66" s="264"/>
      <c r="L66" s="264"/>
      <c r="M66" s="264"/>
      <c r="N66" s="264"/>
      <c r="O66" s="264"/>
      <c r="P66" s="264"/>
    </row>
    <row r="67" spans="1:16" s="9" customFormat="1" ht="169.2" customHeight="1" x14ac:dyDescent="0.2">
      <c r="A67" s="265" t="s">
        <v>151</v>
      </c>
      <c r="B67" s="266"/>
      <c r="C67" s="266"/>
      <c r="D67" s="266"/>
      <c r="E67" s="266"/>
      <c r="F67" s="266"/>
      <c r="G67" s="266"/>
      <c r="H67" s="10"/>
      <c r="I67" s="10"/>
    </row>
    <row r="68" spans="1:16" ht="20.100000000000001" customHeight="1" x14ac:dyDescent="0.25">
      <c r="B68" s="163"/>
      <c r="C68" s="163"/>
      <c r="D68" s="163"/>
      <c r="E68" s="163"/>
      <c r="F68" s="163"/>
      <c r="G68" s="163"/>
      <c r="H68" s="163"/>
      <c r="I68" s="163"/>
    </row>
    <row r="70" spans="1:16" ht="37.5" customHeight="1" x14ac:dyDescent="0.25">
      <c r="A70" s="27"/>
      <c r="H70" s="164"/>
      <c r="I70" s="164"/>
    </row>
    <row r="71" spans="1:16" x14ac:dyDescent="0.25">
      <c r="A71" s="164"/>
      <c r="B71" s="164"/>
      <c r="C71" s="164"/>
      <c r="D71" s="164"/>
      <c r="E71" s="164"/>
      <c r="F71" s="164"/>
      <c r="G71" s="164"/>
      <c r="H71" s="164"/>
      <c r="I71" s="164"/>
    </row>
  </sheetData>
  <mergeCells count="19">
    <mergeCell ref="F5:F6"/>
    <mergeCell ref="A62:G62"/>
    <mergeCell ref="A66:G66"/>
    <mergeCell ref="B4:D4"/>
    <mergeCell ref="E4:E6"/>
    <mergeCell ref="A5:A6"/>
    <mergeCell ref="B5:B6"/>
    <mergeCell ref="C5:C6"/>
    <mergeCell ref="D5:D6"/>
    <mergeCell ref="A54:G55"/>
    <mergeCell ref="A57:G57"/>
    <mergeCell ref="A51:F51"/>
    <mergeCell ref="H66:P66"/>
    <mergeCell ref="A67:G67"/>
    <mergeCell ref="A59:G59"/>
    <mergeCell ref="A60:G60"/>
    <mergeCell ref="A61:G61"/>
    <mergeCell ref="A63:G64"/>
    <mergeCell ref="A65:F6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63"/>
  <sheetViews>
    <sheetView workbookViewId="0"/>
  </sheetViews>
  <sheetFormatPr defaultColWidth="9.109375" defaultRowHeight="13.2" x14ac:dyDescent="0.25"/>
  <cols>
    <col min="1" max="1" width="16.88671875" style="48" customWidth="1"/>
    <col min="2" max="15" width="7.88671875" style="48" customWidth="1"/>
    <col min="16" max="16" width="7.6640625" style="48" customWidth="1"/>
    <col min="17" max="19" width="7.88671875" style="48" customWidth="1"/>
    <col min="20" max="32" width="9.109375" style="48"/>
    <col min="33" max="33" width="12.109375" style="48" bestFit="1" customWidth="1"/>
    <col min="34" max="16384" width="9.109375" style="48"/>
  </cols>
  <sheetData>
    <row r="1" spans="1:69" s="18" customFormat="1" ht="17.399999999999999" x14ac:dyDescent="0.3">
      <c r="A1" s="17" t="s">
        <v>169</v>
      </c>
    </row>
    <row r="2" spans="1:69" x14ac:dyDescent="0.25">
      <c r="V2" s="165"/>
    </row>
    <row r="3" spans="1:69" s="166" customFormat="1" ht="15.6" x14ac:dyDescent="0.25">
      <c r="A3" s="19" t="s">
        <v>72</v>
      </c>
      <c r="B3" s="20">
        <v>1991</v>
      </c>
      <c r="C3" s="20">
        <v>1992</v>
      </c>
      <c r="D3" s="20">
        <v>1993</v>
      </c>
      <c r="E3" s="20">
        <v>1994</v>
      </c>
      <c r="F3" s="20">
        <v>1995</v>
      </c>
      <c r="G3" s="20">
        <v>1996</v>
      </c>
      <c r="H3" s="20">
        <v>1997</v>
      </c>
      <c r="I3" s="20">
        <v>1998</v>
      </c>
      <c r="J3" s="20">
        <v>1999</v>
      </c>
      <c r="K3" s="20">
        <v>2000</v>
      </c>
      <c r="L3" s="20">
        <v>2001</v>
      </c>
      <c r="M3" s="20">
        <v>2002</v>
      </c>
      <c r="N3" s="20">
        <v>2003</v>
      </c>
      <c r="O3" s="20">
        <v>2004</v>
      </c>
      <c r="P3" s="20">
        <v>2005</v>
      </c>
      <c r="Q3" s="20">
        <v>2006</v>
      </c>
      <c r="R3" s="20">
        <v>2007</v>
      </c>
      <c r="S3" s="20">
        <v>2008</v>
      </c>
      <c r="T3" s="20">
        <v>2009</v>
      </c>
      <c r="U3" s="11">
        <v>2010</v>
      </c>
      <c r="V3" s="20">
        <v>2011</v>
      </c>
      <c r="W3" s="20">
        <v>2012</v>
      </c>
      <c r="X3" s="20">
        <v>2013</v>
      </c>
      <c r="Y3" s="20">
        <v>2014</v>
      </c>
      <c r="Z3" s="11">
        <v>2015</v>
      </c>
      <c r="AA3" s="20">
        <v>2016</v>
      </c>
      <c r="AB3" s="209" t="s">
        <v>133</v>
      </c>
      <c r="AC3" s="209" t="s">
        <v>134</v>
      </c>
      <c r="AD3" s="209" t="s">
        <v>142</v>
      </c>
      <c r="AE3" s="209" t="s">
        <v>147</v>
      </c>
      <c r="AF3" s="11">
        <v>2021</v>
      </c>
    </row>
    <row r="4" spans="1:69" s="166" customFormat="1" x14ac:dyDescent="0.25">
      <c r="A4" s="156" t="s">
        <v>73</v>
      </c>
      <c r="B4" s="12"/>
      <c r="C4" s="12"/>
      <c r="D4" s="12"/>
      <c r="E4" s="12"/>
      <c r="F4" s="12"/>
      <c r="G4" s="12"/>
      <c r="H4" s="12"/>
      <c r="I4" s="12"/>
      <c r="J4" s="12"/>
      <c r="K4" s="12"/>
      <c r="L4" s="12"/>
      <c r="M4" s="12"/>
      <c r="N4" s="12"/>
      <c r="O4" s="12"/>
      <c r="P4" s="12"/>
      <c r="Q4" s="48">
        <v>4290.8689999999997</v>
      </c>
      <c r="V4" s="191"/>
      <c r="W4" s="191"/>
      <c r="X4" s="191"/>
      <c r="Y4" s="191"/>
      <c r="AA4" s="191"/>
      <c r="AB4" s="166">
        <v>79</v>
      </c>
      <c r="AE4" s="191"/>
      <c r="AF4" s="233"/>
    </row>
    <row r="5" spans="1:69" x14ac:dyDescent="0.25">
      <c r="A5" s="156" t="s">
        <v>74</v>
      </c>
      <c r="I5" s="48">
        <v>94</v>
      </c>
      <c r="J5" s="48">
        <v>69</v>
      </c>
      <c r="K5" s="48">
        <v>198</v>
      </c>
      <c r="L5" s="48">
        <v>275</v>
      </c>
      <c r="M5" s="48">
        <v>81</v>
      </c>
      <c r="N5" s="48">
        <v>48</v>
      </c>
      <c r="O5" s="48">
        <v>71</v>
      </c>
      <c r="P5" s="48">
        <v>361</v>
      </c>
      <c r="Q5" s="48">
        <v>458.37299999999999</v>
      </c>
      <c r="R5" s="48">
        <v>584</v>
      </c>
      <c r="S5" s="48">
        <v>720.43799999999999</v>
      </c>
      <c r="T5" s="48">
        <v>634</v>
      </c>
      <c r="U5" s="48">
        <v>683</v>
      </c>
      <c r="V5" s="48">
        <v>761</v>
      </c>
      <c r="W5" s="48">
        <v>750</v>
      </c>
      <c r="X5" s="48">
        <v>427</v>
      </c>
      <c r="Y5" s="48">
        <v>526</v>
      </c>
      <c r="Z5" s="48">
        <v>662</v>
      </c>
      <c r="AA5" s="48">
        <v>475</v>
      </c>
      <c r="AB5" s="48">
        <v>446</v>
      </c>
      <c r="AC5" s="48">
        <v>563</v>
      </c>
      <c r="AD5" s="48">
        <v>380</v>
      </c>
      <c r="AE5" s="48">
        <v>314</v>
      </c>
      <c r="AF5" s="167">
        <v>252</v>
      </c>
    </row>
    <row r="6" spans="1:69" x14ac:dyDescent="0.25">
      <c r="A6" s="156" t="s">
        <v>75</v>
      </c>
      <c r="B6" s="48">
        <v>101</v>
      </c>
      <c r="C6" s="48">
        <v>106</v>
      </c>
      <c r="D6" s="48">
        <v>86</v>
      </c>
      <c r="E6" s="48">
        <v>89</v>
      </c>
      <c r="F6" s="48">
        <v>63</v>
      </c>
      <c r="G6" s="48">
        <v>26</v>
      </c>
      <c r="T6" s="48">
        <v>69</v>
      </c>
      <c r="AF6" s="167"/>
      <c r="BL6" s="48" t="s">
        <v>77</v>
      </c>
      <c r="BM6" s="48" t="s">
        <v>77</v>
      </c>
      <c r="BN6" s="48" t="s">
        <v>77</v>
      </c>
      <c r="BO6" s="48" t="s">
        <v>77</v>
      </c>
      <c r="BP6" s="48" t="s">
        <v>77</v>
      </c>
      <c r="BQ6" s="48" t="s">
        <v>77</v>
      </c>
    </row>
    <row r="7" spans="1:69" x14ac:dyDescent="0.25">
      <c r="A7" s="156" t="s">
        <v>76</v>
      </c>
      <c r="B7" s="48">
        <v>3203</v>
      </c>
      <c r="C7" s="48">
        <v>3013</v>
      </c>
      <c r="D7" s="48">
        <v>3295</v>
      </c>
      <c r="E7" s="48">
        <v>4338</v>
      </c>
      <c r="F7" s="48">
        <v>2713</v>
      </c>
      <c r="G7" s="48">
        <v>2162</v>
      </c>
      <c r="H7" s="48">
        <v>1545</v>
      </c>
      <c r="I7" s="48">
        <v>1679</v>
      </c>
      <c r="J7" s="48">
        <v>1769</v>
      </c>
      <c r="K7" s="48">
        <v>2552</v>
      </c>
      <c r="L7" s="48">
        <v>2362</v>
      </c>
      <c r="M7" s="48">
        <v>3125</v>
      </c>
      <c r="N7" s="48">
        <v>488</v>
      </c>
      <c r="O7" s="48">
        <v>15</v>
      </c>
      <c r="T7" s="48" t="s">
        <v>77</v>
      </c>
      <c r="AF7" s="167"/>
    </row>
    <row r="8" spans="1:69" x14ac:dyDescent="0.25">
      <c r="A8" s="156" t="s">
        <v>78</v>
      </c>
      <c r="B8" s="48">
        <v>725</v>
      </c>
      <c r="C8" s="48">
        <v>451</v>
      </c>
      <c r="D8" s="48">
        <v>433</v>
      </c>
      <c r="E8" s="48">
        <v>749</v>
      </c>
      <c r="F8" s="48">
        <v>720</v>
      </c>
      <c r="G8" s="48">
        <v>869</v>
      </c>
      <c r="H8" s="48">
        <v>1259</v>
      </c>
      <c r="I8" s="48">
        <v>126</v>
      </c>
      <c r="J8" s="48">
        <v>1308</v>
      </c>
      <c r="K8" s="48">
        <v>1011</v>
      </c>
      <c r="L8" s="48">
        <v>1608</v>
      </c>
      <c r="M8" s="48">
        <v>1441</v>
      </c>
      <c r="N8" s="48">
        <v>1600</v>
      </c>
      <c r="O8" s="48">
        <v>1711</v>
      </c>
      <c r="P8" s="48">
        <v>1126</v>
      </c>
      <c r="Q8" s="48">
        <v>2225.5590000000002</v>
      </c>
      <c r="R8" s="48">
        <v>1631</v>
      </c>
      <c r="S8" s="48">
        <v>1571</v>
      </c>
      <c r="T8" s="48">
        <v>794</v>
      </c>
      <c r="U8" s="48">
        <v>168</v>
      </c>
      <c r="V8" s="48">
        <v>238</v>
      </c>
      <c r="AF8" s="167"/>
    </row>
    <row r="9" spans="1:69" x14ac:dyDescent="0.25">
      <c r="A9" s="156" t="s">
        <v>79</v>
      </c>
      <c r="D9" s="48">
        <v>1</v>
      </c>
      <c r="F9" s="48">
        <v>2</v>
      </c>
      <c r="H9" s="48">
        <v>105</v>
      </c>
      <c r="I9" s="48">
        <v>136</v>
      </c>
      <c r="N9" s="48">
        <v>29</v>
      </c>
      <c r="P9" s="48">
        <v>34</v>
      </c>
      <c r="Q9" s="48">
        <v>29.286000000000001</v>
      </c>
      <c r="S9" s="48">
        <v>78.804000000000002</v>
      </c>
      <c r="T9" s="48">
        <v>29</v>
      </c>
      <c r="U9" s="48">
        <v>94</v>
      </c>
      <c r="V9" s="48">
        <v>54</v>
      </c>
      <c r="AF9" s="167"/>
    </row>
    <row r="10" spans="1:69" x14ac:dyDescent="0.25">
      <c r="A10" s="156" t="s">
        <v>80</v>
      </c>
      <c r="H10" s="48">
        <v>104</v>
      </c>
      <c r="I10" s="48">
        <v>379</v>
      </c>
      <c r="J10" s="48">
        <v>1319</v>
      </c>
      <c r="K10" s="48">
        <v>1464</v>
      </c>
      <c r="N10" s="48">
        <v>1573</v>
      </c>
      <c r="O10" s="48">
        <v>1974</v>
      </c>
      <c r="P10" s="48">
        <v>31</v>
      </c>
      <c r="AF10" s="167"/>
    </row>
    <row r="11" spans="1:69" x14ac:dyDescent="0.25">
      <c r="A11" s="156" t="s">
        <v>81</v>
      </c>
      <c r="O11" s="48">
        <v>44</v>
      </c>
      <c r="P11" s="48">
        <v>795</v>
      </c>
      <c r="AF11" s="167"/>
    </row>
    <row r="12" spans="1:69" x14ac:dyDescent="0.25">
      <c r="A12" s="156" t="s">
        <v>82</v>
      </c>
      <c r="B12" s="48">
        <v>10838</v>
      </c>
      <c r="C12" s="48">
        <v>10376</v>
      </c>
      <c r="D12" s="48">
        <v>10055</v>
      </c>
      <c r="E12" s="48">
        <v>10481</v>
      </c>
      <c r="F12" s="48">
        <v>11014</v>
      </c>
      <c r="G12" s="48">
        <v>9806</v>
      </c>
      <c r="H12" s="48">
        <v>10866</v>
      </c>
      <c r="I12" s="48">
        <v>9861</v>
      </c>
      <c r="J12" s="48">
        <v>9952</v>
      </c>
      <c r="K12" s="48">
        <v>9239</v>
      </c>
      <c r="L12" s="48">
        <v>9435</v>
      </c>
      <c r="M12" s="48">
        <v>6542</v>
      </c>
      <c r="N12" s="48">
        <v>7752</v>
      </c>
      <c r="O12" s="48">
        <v>9089</v>
      </c>
      <c r="P12" s="48">
        <v>8978</v>
      </c>
      <c r="Q12" s="48">
        <v>8770.1479999999992</v>
      </c>
      <c r="R12" s="48">
        <v>8455</v>
      </c>
      <c r="S12" s="48">
        <v>8203.7870000000003</v>
      </c>
      <c r="T12" s="48">
        <v>10230</v>
      </c>
      <c r="U12" s="48">
        <v>9831</v>
      </c>
      <c r="V12" s="48">
        <v>2525</v>
      </c>
      <c r="W12" s="48">
        <v>8606</v>
      </c>
      <c r="X12" s="48">
        <v>8466</v>
      </c>
      <c r="Y12" s="48">
        <v>8277</v>
      </c>
      <c r="Z12" s="48">
        <v>9578</v>
      </c>
      <c r="AA12" s="48">
        <v>6397</v>
      </c>
      <c r="AB12" s="48">
        <v>6402</v>
      </c>
      <c r="AC12" s="48">
        <v>6662</v>
      </c>
      <c r="AD12" s="48">
        <v>5837</v>
      </c>
      <c r="AE12" s="48">
        <v>3558</v>
      </c>
      <c r="AF12" s="167">
        <v>5257</v>
      </c>
    </row>
    <row r="13" spans="1:69" ht="15.6" x14ac:dyDescent="0.25">
      <c r="A13" s="156" t="s">
        <v>83</v>
      </c>
      <c r="B13" s="48">
        <v>9668</v>
      </c>
      <c r="C13" s="48">
        <v>8566</v>
      </c>
      <c r="D13" s="48">
        <v>8852</v>
      </c>
      <c r="E13" s="48">
        <v>10038</v>
      </c>
      <c r="F13" s="48">
        <v>10199</v>
      </c>
      <c r="G13" s="48">
        <v>9791</v>
      </c>
      <c r="H13" s="48">
        <v>8847</v>
      </c>
      <c r="I13" s="48">
        <v>10477</v>
      </c>
      <c r="J13" s="48">
        <v>9429</v>
      </c>
      <c r="K13" s="48">
        <v>10771</v>
      </c>
      <c r="L13" s="48">
        <v>11510</v>
      </c>
      <c r="M13" s="48">
        <v>11248</v>
      </c>
      <c r="N13" s="48">
        <v>11865</v>
      </c>
      <c r="O13" s="48">
        <v>11864</v>
      </c>
      <c r="P13" s="48">
        <v>11380</v>
      </c>
      <c r="Q13" s="48">
        <v>8594.3320000000003</v>
      </c>
      <c r="R13" s="48">
        <v>12684</v>
      </c>
      <c r="S13" s="48">
        <v>10234.157999999999</v>
      </c>
      <c r="T13" s="48">
        <v>10283</v>
      </c>
      <c r="U13" s="48">
        <v>9068</v>
      </c>
      <c r="V13" s="48">
        <v>7872</v>
      </c>
      <c r="W13" s="48">
        <v>4075</v>
      </c>
      <c r="X13" s="48">
        <v>4356</v>
      </c>
      <c r="Y13" s="48">
        <v>5963</v>
      </c>
      <c r="Z13" s="48">
        <v>7378</v>
      </c>
      <c r="AA13" s="48">
        <v>5935</v>
      </c>
      <c r="AB13" s="48">
        <v>4753</v>
      </c>
      <c r="AC13" s="48">
        <v>5123</v>
      </c>
      <c r="AD13" s="48">
        <v>4248</v>
      </c>
      <c r="AE13" s="48">
        <v>3013</v>
      </c>
      <c r="AF13" s="167">
        <v>2053</v>
      </c>
    </row>
    <row r="14" spans="1:69" x14ac:dyDescent="0.25">
      <c r="A14" s="156" t="s">
        <v>84</v>
      </c>
      <c r="B14" s="48">
        <v>105</v>
      </c>
      <c r="C14" s="48">
        <v>82</v>
      </c>
      <c r="D14" s="48">
        <v>178</v>
      </c>
      <c r="E14" s="48">
        <v>1314</v>
      </c>
      <c r="F14" s="48">
        <v>1234</v>
      </c>
      <c r="G14" s="48">
        <v>2226</v>
      </c>
      <c r="H14" s="48">
        <v>3235</v>
      </c>
      <c r="I14" s="48">
        <v>2833</v>
      </c>
      <c r="J14" s="48">
        <v>1926</v>
      </c>
      <c r="K14" s="48">
        <v>151</v>
      </c>
      <c r="AF14" s="167"/>
    </row>
    <row r="15" spans="1:69" x14ac:dyDescent="0.25">
      <c r="A15" s="156" t="s">
        <v>85</v>
      </c>
      <c r="F15" s="48">
        <v>6</v>
      </c>
      <c r="O15" s="48">
        <v>14</v>
      </c>
      <c r="X15" s="48">
        <v>13</v>
      </c>
      <c r="Y15" s="48">
        <v>1</v>
      </c>
      <c r="AF15" s="167"/>
    </row>
    <row r="16" spans="1:69" ht="15.6" x14ac:dyDescent="0.25">
      <c r="A16" s="156" t="s">
        <v>86</v>
      </c>
      <c r="B16" s="48">
        <v>10578</v>
      </c>
      <c r="C16" s="48">
        <v>11159</v>
      </c>
      <c r="D16" s="48">
        <v>9115</v>
      </c>
      <c r="E16" s="48">
        <v>10581</v>
      </c>
      <c r="F16" s="48">
        <v>9477</v>
      </c>
      <c r="G16" s="48">
        <v>7844</v>
      </c>
      <c r="H16" s="48">
        <v>9019</v>
      </c>
      <c r="I16" s="48">
        <v>10360</v>
      </c>
      <c r="J16" s="48">
        <v>10346</v>
      </c>
      <c r="K16" s="48">
        <v>9723</v>
      </c>
      <c r="L16" s="48">
        <v>10610</v>
      </c>
      <c r="M16" s="48">
        <v>9625</v>
      </c>
      <c r="N16" s="48">
        <v>10172</v>
      </c>
      <c r="O16" s="48">
        <v>10587</v>
      </c>
      <c r="P16" s="48">
        <v>12924</v>
      </c>
      <c r="Q16" s="48">
        <v>11262.798000000001</v>
      </c>
      <c r="R16" s="48">
        <v>11081</v>
      </c>
      <c r="S16" s="48">
        <v>12431.726000000001</v>
      </c>
      <c r="T16" s="48">
        <v>9017</v>
      </c>
      <c r="U16" s="48">
        <v>11024</v>
      </c>
      <c r="V16" s="48">
        <v>9256</v>
      </c>
      <c r="W16" s="48">
        <v>8307</v>
      </c>
      <c r="X16" s="48">
        <v>8684</v>
      </c>
      <c r="Y16" s="48">
        <v>8753</v>
      </c>
      <c r="Z16" s="48">
        <v>10136</v>
      </c>
      <c r="AA16" s="48">
        <v>9233</v>
      </c>
      <c r="AB16" s="48">
        <v>8759</v>
      </c>
      <c r="AC16" s="48">
        <v>7971</v>
      </c>
      <c r="AD16" s="48">
        <v>8917</v>
      </c>
      <c r="AE16" s="48">
        <v>5359</v>
      </c>
      <c r="AF16" s="167">
        <v>6654</v>
      </c>
    </row>
    <row r="17" spans="1:32" x14ac:dyDescent="0.25">
      <c r="A17" s="156" t="s">
        <v>87</v>
      </c>
      <c r="B17" s="48">
        <v>150</v>
      </c>
      <c r="C17" s="48">
        <v>142</v>
      </c>
      <c r="D17" s="48">
        <v>136</v>
      </c>
      <c r="E17" s="48">
        <v>71</v>
      </c>
      <c r="F17" s="48">
        <v>205</v>
      </c>
      <c r="G17" s="48">
        <v>113</v>
      </c>
      <c r="H17" s="48">
        <v>47</v>
      </c>
      <c r="I17" s="48">
        <v>81</v>
      </c>
      <c r="AF17" s="167"/>
    </row>
    <row r="18" spans="1:32" x14ac:dyDescent="0.25">
      <c r="A18" s="156" t="s">
        <v>88</v>
      </c>
      <c r="L18" s="48">
        <v>1</v>
      </c>
      <c r="M18" s="48">
        <v>1</v>
      </c>
      <c r="N18" s="48">
        <v>1</v>
      </c>
      <c r="O18" s="48">
        <v>1</v>
      </c>
      <c r="P18" s="48">
        <v>1</v>
      </c>
      <c r="Q18" s="48">
        <v>2.2370000000000001</v>
      </c>
      <c r="AF18" s="167"/>
    </row>
    <row r="19" spans="1:32" x14ac:dyDescent="0.25">
      <c r="A19" s="156" t="s">
        <v>89</v>
      </c>
      <c r="L19" s="48">
        <v>10</v>
      </c>
      <c r="AF19" s="167"/>
    </row>
    <row r="20" spans="1:32" x14ac:dyDescent="0.25">
      <c r="A20" s="156" t="s">
        <v>24</v>
      </c>
      <c r="S20" s="48">
        <v>256.827</v>
      </c>
      <c r="AF20" s="167"/>
    </row>
    <row r="21" spans="1:32" x14ac:dyDescent="0.25">
      <c r="A21" s="156" t="s">
        <v>90</v>
      </c>
      <c r="T21" s="48">
        <v>198</v>
      </c>
      <c r="AF21" s="167"/>
    </row>
    <row r="22" spans="1:32" x14ac:dyDescent="0.25">
      <c r="A22" s="156" t="s">
        <v>91</v>
      </c>
      <c r="B22" s="48">
        <v>425</v>
      </c>
      <c r="C22" s="48">
        <v>444</v>
      </c>
      <c r="D22" s="48">
        <v>422</v>
      </c>
      <c r="E22" s="48">
        <v>559</v>
      </c>
      <c r="F22" s="48">
        <v>469</v>
      </c>
      <c r="G22" s="48">
        <v>417</v>
      </c>
      <c r="H22" s="48">
        <v>402</v>
      </c>
      <c r="I22" s="48">
        <v>517</v>
      </c>
      <c r="J22" s="48">
        <v>877</v>
      </c>
      <c r="K22" s="48">
        <v>145</v>
      </c>
      <c r="L22" s="48">
        <v>618</v>
      </c>
      <c r="M22" s="48">
        <v>487</v>
      </c>
      <c r="N22" s="48">
        <v>617</v>
      </c>
      <c r="O22" s="48">
        <v>964</v>
      </c>
      <c r="P22" s="48">
        <v>1454</v>
      </c>
      <c r="Q22" s="48">
        <v>1227.98</v>
      </c>
      <c r="R22" s="48">
        <v>1356</v>
      </c>
      <c r="S22" s="48">
        <v>497.88799999999998</v>
      </c>
      <c r="T22" s="48">
        <v>1169</v>
      </c>
      <c r="U22" s="48">
        <v>1281</v>
      </c>
      <c r="V22" s="48">
        <v>1201</v>
      </c>
      <c r="W22" s="48">
        <v>680</v>
      </c>
      <c r="X22" s="48">
        <v>550</v>
      </c>
      <c r="Z22" s="48">
        <v>1122</v>
      </c>
      <c r="AA22" s="48">
        <v>850</v>
      </c>
      <c r="AB22" s="48">
        <v>75</v>
      </c>
      <c r="AF22" s="167"/>
    </row>
    <row r="23" spans="1:32" x14ac:dyDescent="0.25">
      <c r="A23" s="156" t="s">
        <v>92</v>
      </c>
      <c r="G23" s="48">
        <v>26</v>
      </c>
      <c r="H23" s="48">
        <v>42</v>
      </c>
      <c r="J23" s="48">
        <v>168</v>
      </c>
      <c r="K23" s="48">
        <v>153</v>
      </c>
      <c r="L23" s="168" t="s">
        <v>93</v>
      </c>
      <c r="O23" s="48">
        <v>14</v>
      </c>
      <c r="Q23" s="48">
        <v>193.994</v>
      </c>
      <c r="R23" s="48">
        <v>56</v>
      </c>
      <c r="S23" s="48">
        <v>129.68299999999999</v>
      </c>
      <c r="T23" s="48">
        <v>387</v>
      </c>
      <c r="U23" s="48">
        <v>1242</v>
      </c>
      <c r="V23" s="48">
        <v>370</v>
      </c>
      <c r="W23" s="48">
        <v>221</v>
      </c>
      <c r="AD23" s="48">
        <v>31</v>
      </c>
      <c r="AF23" s="167"/>
    </row>
    <row r="24" spans="1:32" x14ac:dyDescent="0.25">
      <c r="A24" s="156" t="s">
        <v>117</v>
      </c>
      <c r="L24" s="168"/>
      <c r="V24" s="48">
        <v>14</v>
      </c>
      <c r="AF24" s="167"/>
    </row>
    <row r="25" spans="1:32" x14ac:dyDescent="0.25">
      <c r="A25" s="156" t="s">
        <v>94</v>
      </c>
      <c r="C25" s="48">
        <v>1835</v>
      </c>
      <c r="D25" s="48">
        <v>355</v>
      </c>
      <c r="J25" s="48">
        <v>1507</v>
      </c>
      <c r="M25" s="48">
        <v>675</v>
      </c>
      <c r="N25" s="48">
        <v>232</v>
      </c>
      <c r="T25" s="48">
        <v>28</v>
      </c>
      <c r="U25" s="48">
        <v>152</v>
      </c>
      <c r="V25" s="192">
        <v>108</v>
      </c>
      <c r="AF25" s="167"/>
    </row>
    <row r="26" spans="1:32" x14ac:dyDescent="0.25">
      <c r="A26" s="156" t="s">
        <v>95</v>
      </c>
      <c r="P26" s="48">
        <v>57</v>
      </c>
      <c r="Q26" s="48">
        <v>421.97399999999999</v>
      </c>
      <c r="R26" s="48">
        <v>404</v>
      </c>
      <c r="S26" s="48">
        <v>195.12299999999999</v>
      </c>
      <c r="T26" s="48">
        <v>218</v>
      </c>
      <c r="U26" s="48">
        <v>181</v>
      </c>
      <c r="AF26" s="167"/>
    </row>
    <row r="27" spans="1:32" x14ac:dyDescent="0.25">
      <c r="A27" s="156" t="s">
        <v>96</v>
      </c>
      <c r="F27" s="48">
        <v>457</v>
      </c>
      <c r="G27" s="48">
        <v>1301</v>
      </c>
      <c r="H27" s="48">
        <v>1867</v>
      </c>
      <c r="I27" s="48">
        <v>1698</v>
      </c>
      <c r="J27" s="48">
        <v>1496</v>
      </c>
      <c r="Q27" s="48">
        <v>83.745000000000005</v>
      </c>
      <c r="W27" s="48">
        <v>55</v>
      </c>
      <c r="X27" s="48">
        <v>498</v>
      </c>
      <c r="Y27" s="48">
        <v>608</v>
      </c>
      <c r="Z27" s="48" t="s">
        <v>77</v>
      </c>
      <c r="AF27" s="167"/>
    </row>
    <row r="28" spans="1:32" x14ac:dyDescent="0.25">
      <c r="A28" s="156" t="s">
        <v>97</v>
      </c>
      <c r="C28" s="48">
        <v>2</v>
      </c>
      <c r="O28" s="48">
        <v>367</v>
      </c>
      <c r="W28" s="48">
        <v>1540</v>
      </c>
      <c r="AF28" s="167"/>
    </row>
    <row r="29" spans="1:32" x14ac:dyDescent="0.25">
      <c r="A29" s="156" t="s">
        <v>98</v>
      </c>
      <c r="O29" s="48">
        <v>3</v>
      </c>
      <c r="AF29" s="167"/>
    </row>
    <row r="30" spans="1:32" x14ac:dyDescent="0.25">
      <c r="A30" s="156" t="s">
        <v>99</v>
      </c>
      <c r="C30" s="48">
        <v>715</v>
      </c>
      <c r="D30" s="48">
        <v>753</v>
      </c>
      <c r="E30" s="48">
        <v>1097</v>
      </c>
      <c r="F30" s="48">
        <v>583</v>
      </c>
      <c r="G30" s="48">
        <v>113</v>
      </c>
      <c r="H30" s="48">
        <v>333</v>
      </c>
      <c r="I30" s="48">
        <v>1503</v>
      </c>
      <c r="K30" s="48">
        <v>1685</v>
      </c>
      <c r="L30" s="48">
        <v>1452</v>
      </c>
      <c r="M30" s="48">
        <v>847</v>
      </c>
      <c r="N30" s="48">
        <v>1034</v>
      </c>
      <c r="O30" s="48">
        <v>930</v>
      </c>
      <c r="P30" s="48">
        <v>1262</v>
      </c>
      <c r="Q30" s="48">
        <v>2242.0230000000001</v>
      </c>
      <c r="R30" s="48">
        <v>3427</v>
      </c>
      <c r="S30" s="48">
        <v>4117.5959999999995</v>
      </c>
      <c r="T30" s="48">
        <v>2588</v>
      </c>
      <c r="U30" s="48">
        <v>2495</v>
      </c>
      <c r="V30" s="48">
        <v>2438</v>
      </c>
      <c r="X30" s="48">
        <v>2862</v>
      </c>
      <c r="Y30" s="48">
        <v>3470</v>
      </c>
      <c r="Z30" s="48">
        <v>2310</v>
      </c>
      <c r="AA30" s="48">
        <v>2622</v>
      </c>
      <c r="AB30" s="48">
        <v>2145</v>
      </c>
      <c r="AC30" s="48">
        <v>2361</v>
      </c>
      <c r="AD30" s="48">
        <v>2517</v>
      </c>
      <c r="AE30" s="48">
        <v>1960</v>
      </c>
      <c r="AF30" s="167">
        <v>1061</v>
      </c>
    </row>
    <row r="31" spans="1:32" x14ac:dyDescent="0.25">
      <c r="A31" s="156" t="s">
        <v>100</v>
      </c>
      <c r="P31" s="168" t="s">
        <v>101</v>
      </c>
      <c r="S31" s="48">
        <v>201.785</v>
      </c>
      <c r="T31" s="48">
        <v>68</v>
      </c>
      <c r="U31" s="48" t="s">
        <v>77</v>
      </c>
      <c r="X31" s="48">
        <v>580</v>
      </c>
      <c r="AF31" s="167"/>
    </row>
    <row r="32" spans="1:32" x14ac:dyDescent="0.25">
      <c r="A32" s="156" t="s">
        <v>102</v>
      </c>
      <c r="B32" s="48">
        <v>2005</v>
      </c>
      <c r="C32" s="48">
        <v>1878</v>
      </c>
      <c r="D32" s="48">
        <v>2057</v>
      </c>
      <c r="E32" s="48">
        <v>2307</v>
      </c>
      <c r="F32" s="48">
        <v>2135</v>
      </c>
      <c r="G32" s="48">
        <v>2950</v>
      </c>
      <c r="H32" s="48">
        <v>2649</v>
      </c>
      <c r="I32" s="48">
        <v>2053</v>
      </c>
      <c r="J32" s="48">
        <v>482</v>
      </c>
      <c r="K32" s="48">
        <v>578</v>
      </c>
      <c r="L32" s="48">
        <v>511</v>
      </c>
      <c r="M32" s="48">
        <v>2922</v>
      </c>
      <c r="N32" s="48">
        <v>699</v>
      </c>
      <c r="O32" s="48">
        <v>924</v>
      </c>
      <c r="P32" s="48">
        <v>953</v>
      </c>
      <c r="Q32" s="48">
        <v>1237.222</v>
      </c>
      <c r="R32" s="48">
        <v>1961</v>
      </c>
      <c r="S32" s="48">
        <v>562.20299999999997</v>
      </c>
      <c r="T32" s="48">
        <v>501</v>
      </c>
      <c r="U32" s="48">
        <v>539</v>
      </c>
      <c r="V32" s="48">
        <v>489</v>
      </c>
      <c r="W32" s="48">
        <v>844</v>
      </c>
      <c r="Y32" s="48">
        <v>877</v>
      </c>
      <c r="Z32" s="48">
        <v>433</v>
      </c>
      <c r="AA32" s="48">
        <v>14</v>
      </c>
      <c r="AF32" s="167"/>
    </row>
    <row r="33" spans="1:32" x14ac:dyDescent="0.25">
      <c r="A33" s="156" t="s">
        <v>103</v>
      </c>
      <c r="B33" s="48">
        <v>8</v>
      </c>
      <c r="C33" s="48">
        <v>11</v>
      </c>
      <c r="D33" s="48">
        <v>31</v>
      </c>
      <c r="E33" s="48">
        <v>49</v>
      </c>
      <c r="F33" s="48">
        <v>71</v>
      </c>
      <c r="G33" s="48">
        <v>125</v>
      </c>
      <c r="H33" s="48">
        <v>34</v>
      </c>
      <c r="I33" s="48">
        <v>62</v>
      </c>
      <c r="K33" s="48">
        <v>64</v>
      </c>
      <c r="L33" s="48">
        <v>67</v>
      </c>
      <c r="M33" s="48">
        <v>58</v>
      </c>
      <c r="N33" s="48">
        <v>64</v>
      </c>
      <c r="O33" s="48">
        <v>67</v>
      </c>
      <c r="P33" s="48">
        <v>71</v>
      </c>
      <c r="Q33" s="48">
        <v>82.731999999999999</v>
      </c>
      <c r="R33" s="48">
        <v>71</v>
      </c>
      <c r="S33" s="48">
        <v>27.349</v>
      </c>
      <c r="T33" s="48">
        <v>19</v>
      </c>
      <c r="U33" s="48">
        <v>19</v>
      </c>
      <c r="V33" s="48">
        <v>20</v>
      </c>
      <c r="Z33" s="48">
        <v>14</v>
      </c>
      <c r="AA33" s="48">
        <v>13</v>
      </c>
      <c r="AF33" s="167"/>
    </row>
    <row r="34" spans="1:32" x14ac:dyDescent="0.25">
      <c r="A34" s="169" t="s">
        <v>104</v>
      </c>
      <c r="B34" s="170"/>
      <c r="C34" s="170"/>
      <c r="D34" s="170"/>
      <c r="E34" s="170"/>
      <c r="F34" s="170"/>
      <c r="G34" s="170"/>
      <c r="H34" s="170"/>
      <c r="I34" s="170"/>
      <c r="J34" s="170"/>
      <c r="K34" s="170"/>
      <c r="L34" s="170"/>
      <c r="M34" s="170">
        <v>-1</v>
      </c>
      <c r="N34" s="170">
        <v>6</v>
      </c>
      <c r="O34" s="170">
        <v>56</v>
      </c>
      <c r="P34" s="170">
        <v>185</v>
      </c>
      <c r="Q34" s="170"/>
      <c r="R34" s="170"/>
      <c r="V34" s="170"/>
      <c r="AF34" s="231"/>
    </row>
    <row r="35" spans="1:32" x14ac:dyDescent="0.25">
      <c r="A35" s="13" t="s">
        <v>105</v>
      </c>
      <c r="B35" s="48">
        <v>37812</v>
      </c>
      <c r="C35" s="48">
        <v>38804</v>
      </c>
      <c r="D35" s="48">
        <v>35795</v>
      </c>
      <c r="E35" s="48">
        <v>41672</v>
      </c>
      <c r="F35" s="48">
        <v>39362</v>
      </c>
      <c r="G35" s="48">
        <v>37770</v>
      </c>
      <c r="H35" s="48">
        <v>40363</v>
      </c>
      <c r="I35" s="48">
        <v>41860</v>
      </c>
      <c r="J35" s="48">
        <v>40649</v>
      </c>
      <c r="K35" s="48">
        <v>37735</v>
      </c>
      <c r="L35" s="48">
        <v>38459</v>
      </c>
      <c r="M35" s="48">
        <v>37050</v>
      </c>
      <c r="N35" s="48">
        <v>36181</v>
      </c>
      <c r="O35" s="48">
        <v>38694</v>
      </c>
      <c r="P35" s="48">
        <v>39612</v>
      </c>
      <c r="Q35" s="48">
        <v>41123.272000000012</v>
      </c>
      <c r="R35" s="48">
        <v>41710</v>
      </c>
      <c r="S35" s="171">
        <v>39227.612999999998</v>
      </c>
      <c r="T35" s="171">
        <v>36233</v>
      </c>
      <c r="U35" s="171">
        <v>36777</v>
      </c>
      <c r="V35" s="48">
        <v>25346</v>
      </c>
      <c r="W35" s="171">
        <v>25078</v>
      </c>
      <c r="X35" s="171">
        <f>SUM(X5:X31)</f>
        <v>26436</v>
      </c>
      <c r="Y35" s="171">
        <v>28475</v>
      </c>
      <c r="Z35" s="171">
        <v>31633</v>
      </c>
      <c r="AA35" s="171">
        <v>25539</v>
      </c>
      <c r="AB35" s="171">
        <v>22659</v>
      </c>
      <c r="AC35" s="171">
        <v>22681</v>
      </c>
      <c r="AD35" s="171">
        <v>21930</v>
      </c>
      <c r="AE35" s="171">
        <v>14204</v>
      </c>
      <c r="AF35" s="215">
        <v>15277</v>
      </c>
    </row>
    <row r="36" spans="1:32" ht="15.6" x14ac:dyDescent="0.25">
      <c r="A36" s="156" t="s">
        <v>106</v>
      </c>
      <c r="B36" s="48">
        <v>10</v>
      </c>
      <c r="D36" s="48">
        <v>54</v>
      </c>
      <c r="E36" s="48">
        <v>90</v>
      </c>
      <c r="F36" s="48">
        <v>259</v>
      </c>
      <c r="G36" s="48">
        <v>316</v>
      </c>
      <c r="H36" s="48">
        <v>438</v>
      </c>
      <c r="I36" s="48">
        <v>814</v>
      </c>
      <c r="J36" s="48">
        <v>682</v>
      </c>
      <c r="K36" s="48">
        <v>608</v>
      </c>
      <c r="L36" s="48">
        <v>485</v>
      </c>
      <c r="M36" s="48">
        <v>180</v>
      </c>
      <c r="N36" s="277">
        <v>541</v>
      </c>
      <c r="O36" s="277">
        <v>1142</v>
      </c>
      <c r="P36" s="277">
        <v>653</v>
      </c>
      <c r="Q36" s="277">
        <v>447</v>
      </c>
      <c r="R36" s="277">
        <v>387</v>
      </c>
      <c r="S36" s="277">
        <v>1479.664</v>
      </c>
      <c r="T36" s="278">
        <v>2065</v>
      </c>
      <c r="U36" s="278">
        <v>3905</v>
      </c>
      <c r="V36" s="281">
        <v>4994</v>
      </c>
      <c r="W36" s="281" t="s">
        <v>43</v>
      </c>
      <c r="X36" s="281" t="s">
        <v>43</v>
      </c>
      <c r="Y36" s="281" t="s">
        <v>43</v>
      </c>
      <c r="Z36" s="281" t="s">
        <v>43</v>
      </c>
      <c r="AA36" s="281" t="s">
        <v>43</v>
      </c>
      <c r="AB36" s="281" t="s">
        <v>43</v>
      </c>
      <c r="AC36" s="281" t="s">
        <v>43</v>
      </c>
      <c r="AD36" s="281" t="s">
        <v>43</v>
      </c>
      <c r="AE36" s="281" t="s">
        <v>43</v>
      </c>
      <c r="AF36" s="280" t="s">
        <v>43</v>
      </c>
    </row>
    <row r="37" spans="1:32" ht="15.6" x14ac:dyDescent="0.25">
      <c r="A37" s="156" t="s">
        <v>107</v>
      </c>
      <c r="B37" s="48">
        <v>297</v>
      </c>
      <c r="C37" s="48">
        <v>62</v>
      </c>
      <c r="D37" s="48">
        <v>67</v>
      </c>
      <c r="E37" s="48">
        <v>153</v>
      </c>
      <c r="G37" s="48">
        <v>202</v>
      </c>
      <c r="H37" s="48">
        <v>141</v>
      </c>
      <c r="N37" s="277"/>
      <c r="O37" s="277"/>
      <c r="P37" s="277"/>
      <c r="Q37" s="277"/>
      <c r="R37" s="277"/>
      <c r="S37" s="277"/>
      <c r="T37" s="278"/>
      <c r="U37" s="278"/>
      <c r="V37" s="281"/>
      <c r="W37" s="281"/>
      <c r="X37" s="281"/>
      <c r="Y37" s="281"/>
      <c r="Z37" s="281"/>
      <c r="AA37" s="281"/>
      <c r="AB37" s="281"/>
      <c r="AC37" s="281"/>
      <c r="AD37" s="281"/>
      <c r="AE37" s="281"/>
      <c r="AF37" s="280"/>
    </row>
    <row r="38" spans="1:32" ht="15.6" x14ac:dyDescent="0.25">
      <c r="A38" s="169" t="s">
        <v>118</v>
      </c>
      <c r="B38" s="172"/>
      <c r="C38" s="170"/>
      <c r="D38" s="170"/>
      <c r="E38" s="170"/>
      <c r="F38" s="170"/>
      <c r="G38" s="170"/>
      <c r="H38" s="170"/>
      <c r="I38" s="170"/>
      <c r="J38" s="170"/>
      <c r="K38" s="170"/>
      <c r="L38" s="170"/>
      <c r="M38" s="170"/>
      <c r="N38" s="173"/>
      <c r="O38" s="173"/>
      <c r="P38" s="173"/>
      <c r="Q38" s="173"/>
      <c r="R38" s="173"/>
      <c r="S38" s="173"/>
      <c r="T38" s="114"/>
      <c r="U38" s="114">
        <v>2526</v>
      </c>
      <c r="V38" s="48">
        <v>8205</v>
      </c>
      <c r="W38" s="170">
        <v>9085</v>
      </c>
      <c r="X38" s="170">
        <v>12121</v>
      </c>
      <c r="Y38" s="200">
        <v>12409</v>
      </c>
      <c r="Z38" s="48">
        <v>10339</v>
      </c>
      <c r="AA38" s="170">
        <v>6871</v>
      </c>
      <c r="AB38" s="208" t="s">
        <v>43</v>
      </c>
      <c r="AC38" s="208" t="s">
        <v>43</v>
      </c>
      <c r="AD38" s="208" t="s">
        <v>43</v>
      </c>
      <c r="AE38" s="208" t="s">
        <v>43</v>
      </c>
      <c r="AF38" s="235" t="s">
        <v>43</v>
      </c>
    </row>
    <row r="39" spans="1:32" x14ac:dyDescent="0.25">
      <c r="A39" s="14" t="s">
        <v>41</v>
      </c>
      <c r="B39" s="170">
        <v>38119</v>
      </c>
      <c r="C39" s="170">
        <v>38866</v>
      </c>
      <c r="D39" s="170">
        <v>35916</v>
      </c>
      <c r="E39" s="170">
        <v>41915</v>
      </c>
      <c r="F39" s="170">
        <v>39621</v>
      </c>
      <c r="G39" s="170">
        <v>38288</v>
      </c>
      <c r="H39" s="170">
        <v>40942</v>
      </c>
      <c r="I39" s="170">
        <v>42674</v>
      </c>
      <c r="J39" s="170">
        <v>41331</v>
      </c>
      <c r="K39" s="170">
        <v>38343</v>
      </c>
      <c r="L39" s="170">
        <v>38944</v>
      </c>
      <c r="M39" s="170">
        <v>37230</v>
      </c>
      <c r="N39" s="170">
        <v>36721</v>
      </c>
      <c r="O39" s="170">
        <v>39836</v>
      </c>
      <c r="P39" s="170">
        <v>40265</v>
      </c>
      <c r="Q39" s="170">
        <v>41570</v>
      </c>
      <c r="R39" s="170">
        <v>42097</v>
      </c>
      <c r="S39" s="170">
        <v>40707.276999999995</v>
      </c>
      <c r="T39" s="170">
        <v>38299</v>
      </c>
      <c r="U39" s="170">
        <v>43209</v>
      </c>
      <c r="V39" s="193">
        <v>38545</v>
      </c>
      <c r="W39" s="193">
        <f>W35+W38</f>
        <v>34163</v>
      </c>
      <c r="X39" s="193">
        <f>X35+X38</f>
        <v>38557</v>
      </c>
      <c r="Y39" s="193">
        <f>Y35+Y38</f>
        <v>40884</v>
      </c>
      <c r="Z39" s="193">
        <f>Z35+Z38</f>
        <v>41972</v>
      </c>
      <c r="AA39" s="170">
        <v>32410</v>
      </c>
      <c r="AB39" s="170">
        <v>22659</v>
      </c>
      <c r="AC39" s="170">
        <v>22681</v>
      </c>
      <c r="AD39" s="193">
        <v>21930</v>
      </c>
      <c r="AE39" s="216">
        <v>14204</v>
      </c>
      <c r="AF39" s="234">
        <v>15277</v>
      </c>
    </row>
    <row r="41" spans="1:32" ht="13.2" customHeight="1" x14ac:dyDescent="0.25">
      <c r="A41" s="296" t="s">
        <v>181</v>
      </c>
      <c r="B41" s="296"/>
      <c r="C41" s="296"/>
      <c r="D41" s="296"/>
      <c r="E41" s="296"/>
      <c r="F41" s="296"/>
      <c r="G41" s="296"/>
      <c r="H41" s="296"/>
      <c r="I41" s="296"/>
      <c r="J41" s="296"/>
      <c r="K41" s="296"/>
    </row>
    <row r="43" spans="1:32" x14ac:dyDescent="0.25">
      <c r="A43" s="48" t="s">
        <v>159</v>
      </c>
    </row>
    <row r="45" spans="1:32" x14ac:dyDescent="0.25">
      <c r="A45" s="252" t="s">
        <v>160</v>
      </c>
      <c r="B45" s="252"/>
      <c r="C45" s="252"/>
      <c r="D45" s="252"/>
      <c r="E45" s="252"/>
      <c r="F45" s="252"/>
      <c r="G45" s="252"/>
      <c r="H45" s="252"/>
      <c r="I45" s="252"/>
    </row>
    <row r="46" spans="1:32" ht="25.5" customHeight="1" x14ac:dyDescent="0.25">
      <c r="A46" s="252"/>
      <c r="B46" s="252"/>
      <c r="C46" s="252"/>
      <c r="D46" s="252"/>
      <c r="E46" s="252"/>
      <c r="F46" s="252"/>
      <c r="G46" s="252"/>
      <c r="H46" s="252"/>
      <c r="I46" s="252"/>
    </row>
    <row r="48" spans="1:32" s="15" customFormat="1" ht="11.4" x14ac:dyDescent="0.2">
      <c r="A48" s="15" t="s">
        <v>108</v>
      </c>
    </row>
    <row r="49" spans="1:63" s="16" customFormat="1" ht="25.5" customHeight="1" x14ac:dyDescent="0.2">
      <c r="A49" s="247" t="s">
        <v>109</v>
      </c>
      <c r="B49" s="247"/>
      <c r="C49" s="247"/>
      <c r="D49" s="247"/>
      <c r="E49" s="247"/>
      <c r="F49" s="247"/>
      <c r="G49" s="247"/>
      <c r="H49" s="247"/>
      <c r="I49" s="247"/>
      <c r="J49" s="247"/>
      <c r="K49" s="247"/>
      <c r="L49" s="247"/>
      <c r="M49" s="247"/>
      <c r="N49" s="247"/>
      <c r="O49" s="247"/>
      <c r="P49" s="247"/>
      <c r="Q49" s="247"/>
    </row>
    <row r="50" spans="1:63" s="15" customFormat="1" ht="51" customHeight="1" x14ac:dyDescent="0.2">
      <c r="A50" s="279" t="s">
        <v>164</v>
      </c>
      <c r="B50" s="279"/>
      <c r="C50" s="279"/>
      <c r="D50" s="279"/>
      <c r="E50" s="279"/>
      <c r="F50" s="279"/>
      <c r="G50" s="279"/>
      <c r="H50" s="279"/>
      <c r="I50" s="279"/>
      <c r="J50" s="279"/>
      <c r="K50" s="279"/>
      <c r="L50" s="279"/>
      <c r="M50" s="279"/>
      <c r="N50" s="279"/>
      <c r="O50" s="279"/>
      <c r="P50" s="279"/>
      <c r="Q50" s="279"/>
    </row>
    <row r="51" spans="1:63" s="15" customFormat="1" ht="13.5" customHeight="1" x14ac:dyDescent="0.2">
      <c r="A51" s="279" t="s">
        <v>135</v>
      </c>
      <c r="B51" s="279"/>
      <c r="C51" s="279"/>
      <c r="D51" s="279"/>
      <c r="E51" s="279"/>
      <c r="F51" s="279"/>
      <c r="G51" s="279"/>
      <c r="H51" s="279"/>
      <c r="I51" s="279"/>
      <c r="J51" s="279"/>
      <c r="K51" s="279"/>
      <c r="L51" s="279"/>
      <c r="M51" s="279"/>
      <c r="N51" s="279"/>
      <c r="O51" s="279"/>
      <c r="P51" s="279"/>
      <c r="Q51" s="279"/>
      <c r="R51" s="150"/>
      <c r="S51" s="150"/>
    </row>
    <row r="52" spans="1:63" s="15" customFormat="1" ht="58.5" customHeight="1" x14ac:dyDescent="0.2">
      <c r="A52" s="279"/>
      <c r="B52" s="279"/>
      <c r="C52" s="279"/>
      <c r="D52" s="279"/>
      <c r="E52" s="279"/>
      <c r="F52" s="279"/>
      <c r="G52" s="279"/>
      <c r="H52" s="279"/>
      <c r="I52" s="279"/>
      <c r="J52" s="279"/>
      <c r="K52" s="279"/>
      <c r="L52" s="279"/>
      <c r="M52" s="279"/>
      <c r="N52" s="279"/>
      <c r="O52" s="279"/>
      <c r="P52" s="279"/>
      <c r="Q52" s="279"/>
      <c r="R52" s="174"/>
      <c r="S52" s="174"/>
    </row>
    <row r="53" spans="1:63" s="15" customFormat="1" ht="18" customHeight="1" x14ac:dyDescent="0.2">
      <c r="A53" s="279" t="s">
        <v>152</v>
      </c>
      <c r="B53" s="279"/>
      <c r="C53" s="279"/>
      <c r="D53" s="279"/>
      <c r="E53" s="279"/>
      <c r="F53" s="279"/>
      <c r="G53" s="279"/>
      <c r="H53" s="279"/>
      <c r="I53" s="279"/>
      <c r="J53" s="279"/>
      <c r="K53" s="279"/>
      <c r="L53" s="279"/>
      <c r="M53" s="279"/>
      <c r="N53" s="279"/>
      <c r="O53" s="279"/>
      <c r="P53" s="279"/>
      <c r="Q53" s="279"/>
      <c r="R53" s="174"/>
      <c r="S53" s="174"/>
    </row>
    <row r="54" spans="1:63" s="15" customFormat="1" ht="6.75" customHeight="1" x14ac:dyDescent="0.2"/>
    <row r="55" spans="1:63" s="15" customFormat="1" ht="63" customHeight="1" x14ac:dyDescent="0.3">
      <c r="A55" s="248" t="s">
        <v>171</v>
      </c>
      <c r="B55" s="248"/>
      <c r="C55" s="248"/>
      <c r="D55" s="248"/>
      <c r="E55" s="248"/>
      <c r="F55" s="248"/>
      <c r="G55" s="248"/>
      <c r="H55" s="248"/>
      <c r="I55" s="248"/>
      <c r="J55" s="248"/>
      <c r="K55" s="248"/>
      <c r="L55" s="248"/>
      <c r="M55" s="248"/>
      <c r="N55" s="250"/>
      <c r="O55" s="250"/>
      <c r="P55" s="250"/>
      <c r="Q55" s="250"/>
    </row>
    <row r="57" spans="1:63" x14ac:dyDescent="0.25">
      <c r="A57" s="15"/>
      <c r="B57" s="15"/>
      <c r="C57" s="15"/>
      <c r="D57" s="15"/>
      <c r="E57" s="15"/>
      <c r="F57" s="15"/>
      <c r="G57" s="15"/>
      <c r="H57" s="15"/>
      <c r="I57" s="15"/>
      <c r="J57" s="15"/>
      <c r="K57" s="15"/>
      <c r="L57" s="15"/>
      <c r="M57" s="15"/>
      <c r="N57" s="15"/>
      <c r="O57" s="15"/>
      <c r="P57" s="15"/>
      <c r="Q57" s="15"/>
      <c r="AH57" s="212">
        <v>1991</v>
      </c>
      <c r="AI57" s="212">
        <v>1992</v>
      </c>
      <c r="AJ57" s="212">
        <v>1993</v>
      </c>
      <c r="AK57" s="212">
        <v>1994</v>
      </c>
      <c r="AL57" s="212">
        <v>1995</v>
      </c>
      <c r="AM57" s="212">
        <v>1996</v>
      </c>
      <c r="AN57" s="212">
        <v>1997</v>
      </c>
      <c r="AO57" s="212">
        <v>1998</v>
      </c>
      <c r="AP57" s="212">
        <v>1999</v>
      </c>
      <c r="AQ57" s="212">
        <v>2000</v>
      </c>
      <c r="AR57" s="212">
        <v>2001</v>
      </c>
      <c r="AS57" s="212">
        <v>2002</v>
      </c>
      <c r="AT57" s="212">
        <v>2003</v>
      </c>
      <c r="AU57" s="212">
        <v>2004</v>
      </c>
      <c r="AV57" s="212">
        <v>2005</v>
      </c>
      <c r="AW57" s="212">
        <v>2006</v>
      </c>
      <c r="AX57" s="212">
        <v>2007</v>
      </c>
      <c r="AY57" s="212">
        <v>2008</v>
      </c>
      <c r="AZ57" s="212">
        <v>2009</v>
      </c>
      <c r="BA57" s="212">
        <v>2010</v>
      </c>
      <c r="BB57" s="212">
        <v>2011</v>
      </c>
      <c r="BC57" s="212">
        <v>2012</v>
      </c>
      <c r="BD57" s="212">
        <v>2013</v>
      </c>
      <c r="BE57" s="212">
        <v>2014</v>
      </c>
      <c r="BF57" s="212">
        <v>2015</v>
      </c>
      <c r="BG57" s="212">
        <v>2016</v>
      </c>
      <c r="BH57" s="212">
        <v>2017</v>
      </c>
      <c r="BI57" s="212">
        <v>2018</v>
      </c>
      <c r="BJ57" s="212">
        <v>2019</v>
      </c>
      <c r="BK57" s="212">
        <v>2020</v>
      </c>
    </row>
    <row r="58" spans="1:63" x14ac:dyDescent="0.25">
      <c r="A58" s="15"/>
      <c r="B58" s="15"/>
      <c r="C58" s="15"/>
      <c r="D58" s="15"/>
      <c r="E58" s="15"/>
      <c r="F58" s="15"/>
      <c r="G58" s="15"/>
      <c r="H58" s="15"/>
      <c r="I58" s="15"/>
      <c r="J58" s="15"/>
      <c r="K58" s="15"/>
      <c r="L58" s="15"/>
      <c r="M58" s="15"/>
      <c r="N58" s="15"/>
      <c r="O58" s="15"/>
      <c r="P58" s="15"/>
      <c r="Q58" s="15"/>
      <c r="AG58" s="48" t="s">
        <v>136</v>
      </c>
      <c r="AH58" s="48">
        <f t="shared" ref="AH58:BJ58" si="0">SUM(B4:B11,B14:B15,B17:B34)</f>
        <v>6722</v>
      </c>
      <c r="AI58" s="48">
        <f t="shared" si="0"/>
        <v>8679</v>
      </c>
      <c r="AJ58" s="48">
        <f t="shared" si="0"/>
        <v>7747</v>
      </c>
      <c r="AK58" s="48">
        <f t="shared" si="0"/>
        <v>10573</v>
      </c>
      <c r="AL58" s="48">
        <f t="shared" si="0"/>
        <v>8658</v>
      </c>
      <c r="AM58" s="48">
        <f t="shared" si="0"/>
        <v>10328</v>
      </c>
      <c r="AN58" s="48">
        <f t="shared" si="0"/>
        <v>11622</v>
      </c>
      <c r="AO58" s="48">
        <f t="shared" si="0"/>
        <v>11161</v>
      </c>
      <c r="AP58" s="48">
        <f t="shared" si="0"/>
        <v>10921</v>
      </c>
      <c r="AQ58" s="48">
        <f t="shared" si="0"/>
        <v>8001</v>
      </c>
      <c r="AR58" s="48">
        <f t="shared" si="0"/>
        <v>6904</v>
      </c>
      <c r="AS58" s="48">
        <f t="shared" si="0"/>
        <v>9636</v>
      </c>
      <c r="AT58" s="48">
        <f t="shared" si="0"/>
        <v>6391</v>
      </c>
      <c r="AU58" s="48">
        <f t="shared" si="0"/>
        <v>7155</v>
      </c>
      <c r="AV58" s="48">
        <f t="shared" si="0"/>
        <v>6330</v>
      </c>
      <c r="AW58" s="48">
        <f t="shared" si="0"/>
        <v>12495.994000000001</v>
      </c>
      <c r="AX58" s="48">
        <f t="shared" si="0"/>
        <v>9490</v>
      </c>
      <c r="AY58" s="48">
        <f t="shared" si="0"/>
        <v>8358.6959999999999</v>
      </c>
      <c r="AZ58" s="48">
        <f t="shared" si="0"/>
        <v>6702</v>
      </c>
      <c r="BA58" s="48">
        <f t="shared" si="0"/>
        <v>6854</v>
      </c>
      <c r="BB58" s="48">
        <f t="shared" si="0"/>
        <v>5693</v>
      </c>
      <c r="BC58" s="48">
        <f t="shared" si="0"/>
        <v>4090</v>
      </c>
      <c r="BD58" s="48">
        <f t="shared" si="0"/>
        <v>4930</v>
      </c>
      <c r="BE58" s="48">
        <f t="shared" si="0"/>
        <v>5482</v>
      </c>
      <c r="BF58" s="48">
        <f t="shared" si="0"/>
        <v>4541</v>
      </c>
      <c r="BG58" s="48">
        <f t="shared" si="0"/>
        <v>3974</v>
      </c>
      <c r="BH58" s="48">
        <f t="shared" si="0"/>
        <v>2745</v>
      </c>
      <c r="BI58" s="48">
        <f t="shared" si="0"/>
        <v>2924</v>
      </c>
      <c r="BJ58" s="48">
        <f t="shared" si="0"/>
        <v>2928</v>
      </c>
      <c r="BK58" s="48">
        <v>1960</v>
      </c>
    </row>
    <row r="59" spans="1:63" x14ac:dyDescent="0.25">
      <c r="A59" s="15"/>
      <c r="B59" s="15"/>
      <c r="C59" s="15"/>
      <c r="D59" s="15"/>
      <c r="E59" s="15"/>
      <c r="F59" s="15"/>
      <c r="G59" s="15"/>
      <c r="H59" s="15"/>
      <c r="I59" s="15"/>
      <c r="J59" s="15"/>
      <c r="K59" s="15"/>
      <c r="L59" s="15"/>
      <c r="M59" s="15"/>
      <c r="N59" s="15"/>
      <c r="O59" s="15"/>
      <c r="P59" s="15"/>
      <c r="Q59" s="15"/>
      <c r="AG59" s="48" t="s">
        <v>137</v>
      </c>
      <c r="AH59" s="48">
        <f t="shared" ref="AH59:BB59" si="1">B36+B37</f>
        <v>307</v>
      </c>
      <c r="AI59" s="48">
        <f t="shared" si="1"/>
        <v>62</v>
      </c>
      <c r="AJ59" s="48">
        <f t="shared" si="1"/>
        <v>121</v>
      </c>
      <c r="AK59" s="48">
        <f t="shared" si="1"/>
        <v>243</v>
      </c>
      <c r="AL59" s="48">
        <f t="shared" si="1"/>
        <v>259</v>
      </c>
      <c r="AM59" s="48">
        <f t="shared" si="1"/>
        <v>518</v>
      </c>
      <c r="AN59" s="48">
        <f t="shared" si="1"/>
        <v>579</v>
      </c>
      <c r="AO59" s="48">
        <f t="shared" si="1"/>
        <v>814</v>
      </c>
      <c r="AP59" s="48">
        <f t="shared" si="1"/>
        <v>682</v>
      </c>
      <c r="AQ59" s="48">
        <f t="shared" si="1"/>
        <v>608</v>
      </c>
      <c r="AR59" s="48">
        <f t="shared" si="1"/>
        <v>485</v>
      </c>
      <c r="AS59" s="48">
        <f t="shared" si="1"/>
        <v>180</v>
      </c>
      <c r="AT59" s="48">
        <f t="shared" si="1"/>
        <v>541</v>
      </c>
      <c r="AU59" s="48">
        <f t="shared" si="1"/>
        <v>1142</v>
      </c>
      <c r="AV59" s="48">
        <f t="shared" si="1"/>
        <v>653</v>
      </c>
      <c r="AW59" s="48">
        <f t="shared" si="1"/>
        <v>447</v>
      </c>
      <c r="AX59" s="48">
        <f t="shared" si="1"/>
        <v>387</v>
      </c>
      <c r="AY59" s="48">
        <f t="shared" si="1"/>
        <v>1479.664</v>
      </c>
      <c r="AZ59" s="48">
        <f t="shared" si="1"/>
        <v>2065</v>
      </c>
      <c r="BA59" s="48">
        <f t="shared" si="1"/>
        <v>3905</v>
      </c>
      <c r="BB59" s="48">
        <f t="shared" si="1"/>
        <v>4994</v>
      </c>
      <c r="BC59" s="48" t="s">
        <v>77</v>
      </c>
    </row>
    <row r="60" spans="1:63" x14ac:dyDescent="0.25">
      <c r="A60" s="15"/>
      <c r="B60" s="15"/>
      <c r="C60" s="15"/>
      <c r="D60" s="15"/>
      <c r="E60" s="15"/>
      <c r="F60" s="15"/>
      <c r="G60" s="15"/>
      <c r="H60" s="15"/>
      <c r="I60" s="15"/>
      <c r="J60" s="15"/>
      <c r="K60" s="15"/>
      <c r="L60" s="15"/>
      <c r="M60" s="15"/>
      <c r="N60" s="15"/>
      <c r="O60" s="15"/>
      <c r="P60" s="15"/>
      <c r="Q60" s="15"/>
      <c r="AG60" s="48" t="s">
        <v>143</v>
      </c>
      <c r="AH60" s="48">
        <v>10578</v>
      </c>
      <c r="AI60" s="48">
        <v>11159</v>
      </c>
      <c r="AJ60" s="48">
        <v>9115</v>
      </c>
      <c r="AK60" s="48">
        <v>10581</v>
      </c>
      <c r="AL60" s="48">
        <v>9477</v>
      </c>
      <c r="AM60" s="48">
        <v>7844</v>
      </c>
      <c r="AN60" s="48">
        <v>9019</v>
      </c>
      <c r="AO60" s="48">
        <v>10360</v>
      </c>
      <c r="AP60" s="48">
        <v>10346</v>
      </c>
      <c r="AQ60" s="48">
        <v>9723</v>
      </c>
      <c r="AR60" s="48">
        <v>10610</v>
      </c>
      <c r="AS60" s="48">
        <v>9625</v>
      </c>
      <c r="AT60" s="48">
        <v>10172</v>
      </c>
      <c r="AU60" s="48">
        <v>10587</v>
      </c>
      <c r="AV60" s="48">
        <v>12924</v>
      </c>
      <c r="AW60" s="48">
        <v>11262.798000000001</v>
      </c>
      <c r="AX60" s="48">
        <v>11081</v>
      </c>
      <c r="AY60" s="48">
        <v>12431.726000000001</v>
      </c>
      <c r="AZ60" s="48">
        <v>9017</v>
      </c>
      <c r="BA60" s="48">
        <v>11024</v>
      </c>
      <c r="BB60" s="48">
        <v>9256</v>
      </c>
      <c r="BC60" s="48">
        <v>8307</v>
      </c>
      <c r="BD60" s="48">
        <v>8684</v>
      </c>
      <c r="BE60" s="48">
        <v>8753</v>
      </c>
      <c r="BF60" s="48">
        <v>10136</v>
      </c>
      <c r="BG60" s="48">
        <v>9233</v>
      </c>
      <c r="BH60" s="48">
        <v>8759</v>
      </c>
      <c r="BI60" s="48">
        <v>7971</v>
      </c>
      <c r="BJ60" s="48">
        <v>8917</v>
      </c>
      <c r="BK60" s="48">
        <f>AE16</f>
        <v>5359</v>
      </c>
    </row>
    <row r="61" spans="1:63" x14ac:dyDescent="0.25">
      <c r="AG61" s="48" t="s">
        <v>82</v>
      </c>
      <c r="AH61" s="48">
        <v>10838</v>
      </c>
      <c r="AI61" s="48">
        <v>10376</v>
      </c>
      <c r="AJ61" s="48">
        <v>10055</v>
      </c>
      <c r="AK61" s="48">
        <v>10481</v>
      </c>
      <c r="AL61" s="48">
        <v>11014</v>
      </c>
      <c r="AM61" s="48">
        <v>9806</v>
      </c>
      <c r="AN61" s="48">
        <v>10866</v>
      </c>
      <c r="AO61" s="48">
        <v>9861</v>
      </c>
      <c r="AP61" s="48">
        <v>9952</v>
      </c>
      <c r="AQ61" s="48">
        <v>9239</v>
      </c>
      <c r="AR61" s="48">
        <v>9435</v>
      </c>
      <c r="AS61" s="48">
        <v>6542</v>
      </c>
      <c r="AT61" s="48">
        <v>7752</v>
      </c>
      <c r="AU61" s="48">
        <v>9089</v>
      </c>
      <c r="AV61" s="48">
        <v>8978</v>
      </c>
      <c r="AW61" s="48">
        <v>8770.1479999999992</v>
      </c>
      <c r="AX61" s="48">
        <v>8455</v>
      </c>
      <c r="AY61" s="48">
        <v>8203.7870000000003</v>
      </c>
      <c r="AZ61" s="48">
        <v>10230</v>
      </c>
      <c r="BA61" s="48">
        <v>9831</v>
      </c>
      <c r="BB61" s="48">
        <v>2525</v>
      </c>
      <c r="BC61" s="48">
        <v>8606</v>
      </c>
      <c r="BD61" s="48">
        <v>8466</v>
      </c>
      <c r="BE61" s="48">
        <v>8277</v>
      </c>
      <c r="BF61" s="48">
        <v>9578</v>
      </c>
      <c r="BG61" s="48">
        <v>6397</v>
      </c>
      <c r="BH61" s="48">
        <v>6402</v>
      </c>
      <c r="BI61" s="48">
        <v>6662</v>
      </c>
      <c r="BJ61" s="48">
        <v>5837</v>
      </c>
      <c r="BK61" s="48">
        <f>AE12</f>
        <v>3558</v>
      </c>
    </row>
    <row r="62" spans="1:63" x14ac:dyDescent="0.25">
      <c r="AG62" s="48" t="s">
        <v>144</v>
      </c>
      <c r="AH62" s="48">
        <v>9668</v>
      </c>
      <c r="AI62" s="48">
        <v>8566</v>
      </c>
      <c r="AJ62" s="48">
        <v>8852</v>
      </c>
      <c r="AK62" s="48">
        <v>10038</v>
      </c>
      <c r="AL62" s="48">
        <v>10199</v>
      </c>
      <c r="AM62" s="48">
        <v>9791</v>
      </c>
      <c r="AN62" s="48">
        <v>8847</v>
      </c>
      <c r="AO62" s="48">
        <v>10477</v>
      </c>
      <c r="AP62" s="48">
        <v>9429</v>
      </c>
      <c r="AQ62" s="48">
        <v>10771</v>
      </c>
      <c r="AR62" s="48">
        <v>11510</v>
      </c>
      <c r="AS62" s="48">
        <v>11248</v>
      </c>
      <c r="AT62" s="48">
        <v>11865</v>
      </c>
      <c r="AU62" s="48">
        <v>11864</v>
      </c>
      <c r="AV62" s="48">
        <v>11380</v>
      </c>
      <c r="AW62" s="48">
        <v>8594.3320000000003</v>
      </c>
      <c r="AX62" s="48">
        <v>12684</v>
      </c>
      <c r="AY62" s="48">
        <v>10234.157999999999</v>
      </c>
      <c r="AZ62" s="48">
        <v>10283</v>
      </c>
      <c r="BA62" s="48">
        <v>9068</v>
      </c>
      <c r="BB62" s="48">
        <v>7872</v>
      </c>
      <c r="BC62" s="48">
        <v>4075</v>
      </c>
      <c r="BD62" s="48">
        <v>4356</v>
      </c>
      <c r="BE62" s="48">
        <v>5963</v>
      </c>
      <c r="BF62" s="48">
        <v>7378</v>
      </c>
      <c r="BG62" s="48">
        <v>5935</v>
      </c>
      <c r="BH62" s="48">
        <v>4753</v>
      </c>
      <c r="BI62" s="48">
        <v>5123</v>
      </c>
      <c r="BJ62" s="48">
        <v>4248</v>
      </c>
      <c r="BK62" s="48">
        <f>AE13</f>
        <v>3013</v>
      </c>
    </row>
    <row r="63" spans="1:63" x14ac:dyDescent="0.25">
      <c r="AG63" s="48" t="s">
        <v>145</v>
      </c>
      <c r="AT63" s="211"/>
      <c r="AU63" s="211"/>
      <c r="AV63" s="211"/>
      <c r="AW63" s="211"/>
      <c r="AX63" s="211"/>
      <c r="AY63" s="211"/>
      <c r="AZ63" s="97"/>
      <c r="BA63" s="97">
        <v>2526</v>
      </c>
      <c r="BB63" s="48">
        <v>8205</v>
      </c>
      <c r="BC63" s="48">
        <v>9085</v>
      </c>
      <c r="BD63" s="48">
        <v>12121</v>
      </c>
      <c r="BE63" s="168">
        <v>12409</v>
      </c>
      <c r="BF63" s="48">
        <v>10339</v>
      </c>
      <c r="BG63" s="48">
        <v>6871</v>
      </c>
      <c r="BH63" s="210">
        <v>0</v>
      </c>
      <c r="BI63" s="210">
        <v>0</v>
      </c>
      <c r="BJ63" s="48">
        <v>0</v>
      </c>
      <c r="BK63" s="48">
        <v>0</v>
      </c>
    </row>
  </sheetData>
  <mergeCells count="26">
    <mergeCell ref="AF36:AF37"/>
    <mergeCell ref="A45:I46"/>
    <mergeCell ref="A53:Q53"/>
    <mergeCell ref="AB36:AB37"/>
    <mergeCell ref="AC36:AC37"/>
    <mergeCell ref="AA36:AA37"/>
    <mergeCell ref="Z36:Z37"/>
    <mergeCell ref="X36:X37"/>
    <mergeCell ref="Y36:Y37"/>
    <mergeCell ref="AD36:AD37"/>
    <mergeCell ref="AE36:AE37"/>
    <mergeCell ref="W36:W37"/>
    <mergeCell ref="V36:V37"/>
    <mergeCell ref="A41:K41"/>
    <mergeCell ref="A55:Q55"/>
    <mergeCell ref="S36:S37"/>
    <mergeCell ref="T36:T37"/>
    <mergeCell ref="U36:U37"/>
    <mergeCell ref="A49:Q49"/>
    <mergeCell ref="A51:Q52"/>
    <mergeCell ref="N36:N37"/>
    <mergeCell ref="O36:O37"/>
    <mergeCell ref="P36:P37"/>
    <mergeCell ref="Q36:Q37"/>
    <mergeCell ref="R36:R37"/>
    <mergeCell ref="A50:Q50"/>
  </mergeCells>
  <conditionalFormatting sqref="A11">
    <cfRule type="expression" priority="1" stopIfTrue="1">
      <formula>COUNTIF(StateList,O9:Q9)</formula>
    </cfRule>
  </conditionalFormatting>
  <conditionalFormatting sqref="A31">
    <cfRule type="expression" priority="2" stopIfTrue="1">
      <formula>COUNTIF(StateList,O19:Q19)</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3"/>
  <sheetViews>
    <sheetView workbookViewId="0">
      <selection sqref="A1:F2"/>
    </sheetView>
  </sheetViews>
  <sheetFormatPr defaultColWidth="9.109375" defaultRowHeight="13.2" x14ac:dyDescent="0.25"/>
  <cols>
    <col min="1" max="1" width="9.109375" style="151"/>
    <col min="2" max="2" width="14.44140625" style="27" customWidth="1"/>
    <col min="3" max="3" width="11.109375" style="27" customWidth="1"/>
    <col min="4" max="4" width="9.33203125" style="27" bestFit="1" customWidth="1"/>
    <col min="5" max="5" width="11.5546875" style="184" customWidth="1"/>
    <col min="6" max="6" width="15.44140625" style="27" customWidth="1"/>
    <col min="7" max="8" width="9.109375" style="27"/>
    <col min="9" max="9" width="11.5546875" style="27" bestFit="1" customWidth="1"/>
    <col min="10" max="16384" width="9.109375" style="27"/>
  </cols>
  <sheetData>
    <row r="1" spans="1:10" s="5" customFormat="1" ht="18.75" customHeight="1" x14ac:dyDescent="0.3">
      <c r="A1" s="282" t="s">
        <v>183</v>
      </c>
      <c r="B1" s="283"/>
      <c r="C1" s="283"/>
      <c r="D1" s="283"/>
      <c r="E1" s="283"/>
      <c r="F1" s="283"/>
    </row>
    <row r="2" spans="1:10" s="5" customFormat="1" ht="18.75" customHeight="1" x14ac:dyDescent="0.3">
      <c r="A2" s="283"/>
      <c r="B2" s="283"/>
      <c r="C2" s="283"/>
      <c r="D2" s="283"/>
      <c r="E2" s="283"/>
      <c r="F2" s="283"/>
    </row>
    <row r="3" spans="1:10" s="180" customFormat="1" ht="56.25" customHeight="1" x14ac:dyDescent="0.25">
      <c r="A3" s="175" t="s">
        <v>110</v>
      </c>
      <c r="B3" s="176" t="s">
        <v>111</v>
      </c>
      <c r="C3" s="177" t="s">
        <v>112</v>
      </c>
      <c r="D3" s="177" t="s">
        <v>113</v>
      </c>
      <c r="E3" s="178" t="s">
        <v>114</v>
      </c>
      <c r="F3" s="179" t="s">
        <v>124</v>
      </c>
    </row>
    <row r="4" spans="1:10" x14ac:dyDescent="0.25">
      <c r="A4" s="181">
        <v>1980</v>
      </c>
      <c r="B4" s="112">
        <v>29948</v>
      </c>
      <c r="C4" s="182">
        <f>B4/'[2]US production'!B4*1000</f>
        <v>3.6094974087019401E-2</v>
      </c>
      <c r="D4" s="183">
        <v>1131</v>
      </c>
      <c r="E4" s="184">
        <v>10.5</v>
      </c>
      <c r="F4" s="185">
        <v>70415018</v>
      </c>
      <c r="I4" s="103"/>
      <c r="J4" s="99"/>
    </row>
    <row r="5" spans="1:10" x14ac:dyDescent="0.25">
      <c r="A5" s="181">
        <v>1981</v>
      </c>
      <c r="B5" s="112">
        <v>33545</v>
      </c>
      <c r="C5" s="182">
        <f>B5/'[2]US production'!B5*1000</f>
        <v>4.0721070680707717E-2</v>
      </c>
      <c r="D5" s="183">
        <v>1227</v>
      </c>
      <c r="E5" s="184">
        <v>12.14</v>
      </c>
      <c r="F5" s="185">
        <v>86186886</v>
      </c>
      <c r="I5" s="103"/>
      <c r="J5" s="99"/>
    </row>
    <row r="6" spans="1:10" x14ac:dyDescent="0.25">
      <c r="A6" s="181">
        <v>1982</v>
      </c>
      <c r="B6" s="112">
        <v>27882</v>
      </c>
      <c r="C6" s="182">
        <f>B6/'[2]US production'!B6*1000</f>
        <v>3.3267630101943418E-2</v>
      </c>
      <c r="D6" s="183">
        <v>1051</v>
      </c>
      <c r="E6" s="184">
        <v>13.57</v>
      </c>
      <c r="F6" s="185">
        <v>80044981</v>
      </c>
      <c r="I6" s="103"/>
      <c r="J6" s="99"/>
    </row>
    <row r="7" spans="1:10" x14ac:dyDescent="0.25">
      <c r="A7" s="181">
        <v>1983</v>
      </c>
      <c r="B7" s="112">
        <v>28924</v>
      </c>
      <c r="C7" s="182">
        <f>B7/'[2]US production'!B7*1000</f>
        <v>3.6982908638508824E-2</v>
      </c>
      <c r="D7" s="183">
        <v>1024</v>
      </c>
      <c r="E7" s="184">
        <v>14.22</v>
      </c>
      <c r="F7" s="185">
        <v>82823410</v>
      </c>
      <c r="I7" s="103"/>
      <c r="J7" s="99"/>
    </row>
    <row r="8" spans="1:10" x14ac:dyDescent="0.25">
      <c r="A8" s="181">
        <v>1984</v>
      </c>
      <c r="B8" s="112">
        <v>33000</v>
      </c>
      <c r="C8" s="182">
        <f>B8/'[2]US production'!B8*1000</f>
        <v>3.6833614327861648E-2</v>
      </c>
      <c r="D8" s="183">
        <v>1112</v>
      </c>
      <c r="E8" s="184">
        <v>13.57</v>
      </c>
      <c r="F8" s="185">
        <v>91748856</v>
      </c>
      <c r="I8" s="103"/>
      <c r="J8" s="99"/>
    </row>
    <row r="9" spans="1:10" x14ac:dyDescent="0.25">
      <c r="A9" s="181">
        <v>1985</v>
      </c>
      <c r="B9" s="112">
        <v>33286</v>
      </c>
      <c r="C9" s="182">
        <f>B9/'[2]US production'!B9*1000</f>
        <v>3.7669266818194533E-2</v>
      </c>
      <c r="D9" s="183">
        <v>1173</v>
      </c>
      <c r="E9" s="184">
        <v>13.18</v>
      </c>
      <c r="F9" s="185">
        <v>84217213</v>
      </c>
      <c r="I9" s="103"/>
      <c r="J9" s="99"/>
    </row>
    <row r="10" spans="1:10" x14ac:dyDescent="0.25">
      <c r="A10" s="181">
        <v>1986</v>
      </c>
      <c r="B10" s="112">
        <v>33978</v>
      </c>
      <c r="C10" s="182">
        <f>B10/'[2]US production'!B10*1000</f>
        <v>3.8164033116253993E-2</v>
      </c>
      <c r="D10" s="183">
        <v>932</v>
      </c>
      <c r="E10" s="184">
        <v>12.93</v>
      </c>
      <c r="F10" s="185">
        <v>76546593</v>
      </c>
      <c r="I10" s="103"/>
      <c r="J10" s="99"/>
    </row>
    <row r="11" spans="1:10" x14ac:dyDescent="0.25">
      <c r="A11" s="181">
        <v>1987</v>
      </c>
      <c r="B11" s="112">
        <v>34399</v>
      </c>
      <c r="C11" s="182">
        <f>B11/'[2]US production'!B11*1000</f>
        <v>3.7440592813616544E-2</v>
      </c>
      <c r="D11" s="183">
        <v>847</v>
      </c>
      <c r="E11" s="184">
        <v>12.43</v>
      </c>
      <c r="F11" s="185">
        <v>84638312</v>
      </c>
      <c r="I11" s="103"/>
      <c r="J11" s="99"/>
    </row>
    <row r="12" spans="1:10" x14ac:dyDescent="0.25">
      <c r="A12" s="181">
        <v>1988</v>
      </c>
      <c r="B12" s="112">
        <v>38881</v>
      </c>
      <c r="C12" s="182">
        <f>B12/'[2]US production'!B12*1000</f>
        <v>4.0915943053114481E-2</v>
      </c>
      <c r="D12" s="183">
        <v>872</v>
      </c>
      <c r="E12" s="184">
        <v>10.06</v>
      </c>
      <c r="F12" s="185">
        <v>58565583</v>
      </c>
      <c r="I12" s="103"/>
      <c r="J12" s="99"/>
    </row>
    <row r="13" spans="1:10" x14ac:dyDescent="0.25">
      <c r="A13" s="181">
        <v>1989</v>
      </c>
      <c r="B13" s="112">
        <v>37742</v>
      </c>
      <c r="C13" s="182">
        <f>B13/'[2]US production'!B13*1000</f>
        <v>3.8483626038958232E-2</v>
      </c>
      <c r="D13" s="183">
        <v>682</v>
      </c>
      <c r="E13" s="184">
        <v>10.27</v>
      </c>
      <c r="F13" s="185">
        <v>67870544</v>
      </c>
      <c r="I13" s="103"/>
      <c r="J13" s="99"/>
    </row>
    <row r="14" spans="1:10" x14ac:dyDescent="0.25">
      <c r="A14" s="181">
        <v>1990</v>
      </c>
      <c r="B14" s="112">
        <v>37616</v>
      </c>
      <c r="C14" s="182">
        <f>B14/'[2]US production'!B14*1000</f>
        <v>3.6553196546865313E-2</v>
      </c>
      <c r="D14" s="183">
        <v>821</v>
      </c>
      <c r="E14" s="184">
        <v>9.42</v>
      </c>
      <c r="F14" s="185">
        <v>50457839</v>
      </c>
      <c r="I14" s="103"/>
      <c r="J14" s="99"/>
    </row>
    <row r="15" spans="1:10" x14ac:dyDescent="0.25">
      <c r="A15" s="181">
        <v>1991</v>
      </c>
      <c r="B15" s="112">
        <v>38227</v>
      </c>
      <c r="C15" s="182">
        <f>B15/'[2]US production'!B15*1000</f>
        <v>3.8381143238602269E-2</v>
      </c>
      <c r="D15" s="183">
        <v>794</v>
      </c>
      <c r="E15" s="184">
        <v>10.76</v>
      </c>
      <c r="F15" s="185">
        <v>54114111</v>
      </c>
      <c r="J15" s="99"/>
    </row>
    <row r="16" spans="1:10" x14ac:dyDescent="0.25">
      <c r="A16" s="181">
        <v>1992</v>
      </c>
      <c r="B16" s="112">
        <v>38879</v>
      </c>
      <c r="C16" s="182">
        <f>B16/'[2]US production'!B16*1000</f>
        <v>3.8974685464118336E-2</v>
      </c>
      <c r="D16" s="183">
        <v>715</v>
      </c>
      <c r="E16" s="184">
        <v>10.199999999999999</v>
      </c>
      <c r="F16" s="186">
        <v>35481334</v>
      </c>
      <c r="J16" s="99"/>
    </row>
    <row r="17" spans="1:10" x14ac:dyDescent="0.25">
      <c r="A17" s="181">
        <v>1993</v>
      </c>
      <c r="B17" s="112">
        <v>35917</v>
      </c>
      <c r="C17" s="182">
        <f>B17/'[2]US production'!B17*1000</f>
        <v>3.7990350503858329E-2</v>
      </c>
      <c r="D17" s="183">
        <v>660</v>
      </c>
      <c r="E17" s="184">
        <v>11.05</v>
      </c>
      <c r="F17" s="186">
        <v>41187973</v>
      </c>
      <c r="J17" s="99"/>
    </row>
    <row r="18" spans="1:10" x14ac:dyDescent="0.25">
      <c r="A18" s="181">
        <v>1994</v>
      </c>
      <c r="B18" s="112">
        <v>41640</v>
      </c>
      <c r="C18" s="182">
        <f>B18/'[2]US production'!B18*1000</f>
        <v>4.0290108403062047E-2</v>
      </c>
      <c r="D18" s="183">
        <v>705</v>
      </c>
      <c r="E18" s="184">
        <v>10.39</v>
      </c>
      <c r="F18" s="186">
        <v>40416167</v>
      </c>
      <c r="J18" s="99"/>
    </row>
    <row r="19" spans="1:10" x14ac:dyDescent="0.25">
      <c r="A19" s="181">
        <v>1995</v>
      </c>
      <c r="B19" s="112">
        <v>39451</v>
      </c>
      <c r="C19" s="182">
        <f>B19/'[2]US production'!B19*1000</f>
        <v>3.8191676371043433E-2</v>
      </c>
      <c r="D19" s="183">
        <v>722</v>
      </c>
      <c r="E19" s="184">
        <v>9.6199999999999992</v>
      </c>
      <c r="F19" s="186">
        <v>36260949</v>
      </c>
      <c r="J19" s="99"/>
    </row>
    <row r="20" spans="1:10" x14ac:dyDescent="0.25">
      <c r="A20" s="181">
        <v>1996</v>
      </c>
      <c r="B20" s="112">
        <v>37891</v>
      </c>
      <c r="C20" s="182">
        <f>B20/'[2]US production'!B20*1000</f>
        <v>3.5616678709639769E-2</v>
      </c>
      <c r="D20" s="183">
        <v>705</v>
      </c>
      <c r="E20" s="184">
        <v>9.9600000000000009</v>
      </c>
      <c r="F20" s="186">
        <v>37740212</v>
      </c>
      <c r="J20" s="99"/>
    </row>
    <row r="21" spans="1:10" x14ac:dyDescent="0.25">
      <c r="A21" s="181">
        <v>1997</v>
      </c>
      <c r="B21" s="112">
        <v>41005</v>
      </c>
      <c r="C21" s="182">
        <f>B21/'[2]US production'!B21*1000</f>
        <v>3.7621620409148022E-2</v>
      </c>
      <c r="D21" s="183">
        <v>708</v>
      </c>
      <c r="E21" s="184">
        <v>9.84</v>
      </c>
      <c r="F21" s="186">
        <v>35045243</v>
      </c>
      <c r="J21" s="99"/>
    </row>
    <row r="22" spans="1:10" x14ac:dyDescent="0.25">
      <c r="A22" s="181">
        <v>1998</v>
      </c>
      <c r="B22" s="112">
        <v>42840</v>
      </c>
      <c r="C22" s="182">
        <f>B22/'[2]US production'!B22*1000</f>
        <v>3.8334364112230214E-2</v>
      </c>
      <c r="D22" s="183">
        <v>925</v>
      </c>
      <c r="E22" s="184">
        <v>8.25</v>
      </c>
      <c r="F22" s="186">
        <v>36767488</v>
      </c>
      <c r="I22" s="103"/>
      <c r="J22" s="99"/>
    </row>
    <row r="23" spans="1:10" x14ac:dyDescent="0.25">
      <c r="A23" s="181">
        <v>1999</v>
      </c>
      <c r="B23" s="112">
        <v>41102</v>
      </c>
      <c r="C23" s="182">
        <f>B23/'[2]US production'!B23*1000</f>
        <v>3.7350805287978385E-2</v>
      </c>
      <c r="D23" s="183">
        <v>927</v>
      </c>
      <c r="E23" s="184">
        <v>8.82</v>
      </c>
      <c r="F23" s="186">
        <v>35469791</v>
      </c>
      <c r="I23" s="103"/>
      <c r="J23" s="99"/>
    </row>
    <row r="24" spans="1:10" x14ac:dyDescent="0.25">
      <c r="A24" s="181">
        <v>2000</v>
      </c>
      <c r="B24" s="112">
        <v>38352</v>
      </c>
      <c r="C24" s="182">
        <f>B24/'[2]US production'!B24*1000</f>
        <v>3.5722417113576516E-2</v>
      </c>
      <c r="D24" s="183">
        <v>867</v>
      </c>
      <c r="E24" s="184">
        <v>8.8699999999999992</v>
      </c>
      <c r="F24" s="186">
        <v>32337172</v>
      </c>
      <c r="I24" s="103"/>
      <c r="J24" s="99"/>
    </row>
    <row r="25" spans="1:10" x14ac:dyDescent="0.25">
      <c r="A25" s="181">
        <v>2001</v>
      </c>
      <c r="B25" s="112">
        <v>39143</v>
      </c>
      <c r="C25" s="182">
        <f>B25/'[2]US production'!B25*1000</f>
        <v>3.4710817196849965E-2</v>
      </c>
      <c r="D25" s="183">
        <v>843</v>
      </c>
      <c r="E25" s="184">
        <v>8.83</v>
      </c>
      <c r="F25" s="186">
        <v>31614049</v>
      </c>
      <c r="G25" s="103"/>
      <c r="I25" s="103"/>
      <c r="J25" s="99"/>
    </row>
    <row r="26" spans="1:10" x14ac:dyDescent="0.25">
      <c r="A26" s="181">
        <v>2002</v>
      </c>
      <c r="B26" s="112">
        <v>37386</v>
      </c>
      <c r="C26" s="182">
        <f>B26/'[2]US production'!B26*1000</f>
        <v>3.4164834796798521E-2</v>
      </c>
      <c r="D26" s="183">
        <v>806</v>
      </c>
      <c r="E26" s="184">
        <v>9.27</v>
      </c>
      <c r="F26" s="186">
        <v>29423546</v>
      </c>
      <c r="G26" s="103"/>
      <c r="I26" s="103"/>
      <c r="J26" s="99"/>
    </row>
    <row r="27" spans="1:10" x14ac:dyDescent="0.25">
      <c r="A27" s="181">
        <v>2003</v>
      </c>
      <c r="B27" s="112">
        <v>36994</v>
      </c>
      <c r="C27" s="182">
        <f>B27/'[2]US production'!B27*1000</f>
        <v>3.4517295252623571E-2</v>
      </c>
      <c r="D27" s="183">
        <v>757</v>
      </c>
      <c r="E27" s="184">
        <v>9.42</v>
      </c>
      <c r="F27" s="186">
        <v>31544681</v>
      </c>
      <c r="G27" s="103"/>
      <c r="I27" s="103"/>
      <c r="J27" s="99"/>
    </row>
    <row r="28" spans="1:10" x14ac:dyDescent="0.25">
      <c r="A28" s="181">
        <v>2004</v>
      </c>
      <c r="B28" s="112">
        <v>39989</v>
      </c>
      <c r="C28" s="182">
        <f>B28/'[2]US production'!B28*1000</f>
        <v>3.5958133830313127E-2</v>
      </c>
      <c r="D28" s="183">
        <v>722</v>
      </c>
      <c r="E28" s="184">
        <v>10.09</v>
      </c>
      <c r="F28" s="186">
        <v>37634510</v>
      </c>
      <c r="G28" s="103"/>
      <c r="I28" s="103"/>
      <c r="J28" s="99"/>
    </row>
    <row r="29" spans="1:10" x14ac:dyDescent="0.25">
      <c r="A29" s="181">
        <v>2005</v>
      </c>
      <c r="B29" s="112">
        <v>40354</v>
      </c>
      <c r="C29" s="182">
        <f>B29/'[2]US production'!B29*1000</f>
        <v>3.5664222534411871E-2</v>
      </c>
      <c r="D29" s="183">
        <v>835</v>
      </c>
      <c r="E29" s="184">
        <v>9.74</v>
      </c>
      <c r="F29" s="186">
        <v>35821524</v>
      </c>
      <c r="G29" s="103"/>
      <c r="I29" s="103"/>
      <c r="J29" s="99"/>
    </row>
    <row r="30" spans="1:10" x14ac:dyDescent="0.25">
      <c r="A30" s="181">
        <v>2006</v>
      </c>
      <c r="B30" s="112">
        <v>41823</v>
      </c>
      <c r="C30" s="182">
        <f>B30/'[2]US production'!B30*1000</f>
        <v>3.5969049465014717E-2</v>
      </c>
      <c r="D30" s="183">
        <v>942</v>
      </c>
      <c r="E30" s="184">
        <v>10.42</v>
      </c>
      <c r="F30" s="186">
        <v>40758738</v>
      </c>
      <c r="G30" s="103"/>
      <c r="I30" s="103"/>
      <c r="J30" s="99"/>
    </row>
    <row r="31" spans="1:10" x14ac:dyDescent="0.25">
      <c r="A31" s="181">
        <v>2007</v>
      </c>
      <c r="B31" s="112">
        <v>43390</v>
      </c>
      <c r="C31" s="182">
        <f>B31/'[2]US production'!B31*1000</f>
        <v>3.7841149925480447E-2</v>
      </c>
      <c r="D31" s="183">
        <v>986</v>
      </c>
      <c r="E31" s="184">
        <v>11.79</v>
      </c>
      <c r="F31" s="186">
        <v>45331870</v>
      </c>
      <c r="G31" s="103"/>
      <c r="I31" s="103"/>
      <c r="J31" s="99"/>
    </row>
    <row r="32" spans="1:10" x14ac:dyDescent="0.25">
      <c r="A32" s="187">
        <v>2008</v>
      </c>
      <c r="B32" s="97">
        <v>44786</v>
      </c>
      <c r="C32" s="182">
        <f>B32/1171809</f>
        <v>3.8219539191113913E-2</v>
      </c>
      <c r="D32" s="183">
        <v>1035</v>
      </c>
      <c r="E32" s="184">
        <v>12.31</v>
      </c>
      <c r="F32" s="186">
        <v>49564120</v>
      </c>
      <c r="G32" s="103"/>
      <c r="I32" s="103"/>
      <c r="J32" s="99"/>
    </row>
    <row r="33" spans="1:10" x14ac:dyDescent="0.25">
      <c r="A33" s="187">
        <v>2009</v>
      </c>
      <c r="B33" s="97">
        <v>39486</v>
      </c>
      <c r="C33" s="182">
        <v>3.6999999999999998E-2</v>
      </c>
      <c r="D33" s="183">
        <v>1133</v>
      </c>
      <c r="E33" s="184">
        <v>13.53</v>
      </c>
      <c r="F33" s="186">
        <v>44529619</v>
      </c>
      <c r="G33" s="103"/>
      <c r="I33" s="103"/>
      <c r="J33" s="99"/>
    </row>
    <row r="34" spans="1:10" x14ac:dyDescent="0.25">
      <c r="A34" s="187">
        <v>2010</v>
      </c>
      <c r="B34" s="97">
        <v>44733</v>
      </c>
      <c r="C34" s="182">
        <f>B34*1000/'[2]US production'!B34</f>
        <v>4.1217889499099825E-2</v>
      </c>
      <c r="D34" s="183">
        <v>1206</v>
      </c>
      <c r="E34" s="184">
        <v>15.12</v>
      </c>
      <c r="F34" s="186">
        <v>54970717</v>
      </c>
      <c r="G34" s="103"/>
      <c r="I34" s="103"/>
      <c r="J34" s="99"/>
    </row>
    <row r="35" spans="1:10" x14ac:dyDescent="0.25">
      <c r="A35" s="181">
        <v>2011</v>
      </c>
      <c r="B35" s="112">
        <v>42009</v>
      </c>
      <c r="C35" s="182">
        <v>3.7999999999999999E-2</v>
      </c>
      <c r="D35" s="183">
        <v>1251</v>
      </c>
      <c r="E35" s="184">
        <v>16.02</v>
      </c>
      <c r="F35" s="186">
        <v>52742627</v>
      </c>
      <c r="G35" s="103"/>
      <c r="I35" s="103"/>
      <c r="J35" s="99"/>
    </row>
    <row r="36" spans="1:10" x14ac:dyDescent="0.25">
      <c r="A36" s="181">
        <v>2012</v>
      </c>
      <c r="B36" s="112">
        <v>36694</v>
      </c>
      <c r="C36" s="182">
        <v>3.5999999999999997E-2</v>
      </c>
      <c r="D36" s="183">
        <v>1233</v>
      </c>
      <c r="E36" s="184">
        <v>18.11</v>
      </c>
      <c r="F36" s="186">
        <v>56573818</v>
      </c>
      <c r="G36" s="103"/>
      <c r="I36" s="103"/>
      <c r="J36" s="99"/>
    </row>
    <row r="37" spans="1:10" x14ac:dyDescent="0.25">
      <c r="A37" s="181">
        <v>2013</v>
      </c>
      <c r="B37" s="112">
        <v>42231</v>
      </c>
      <c r="C37" s="182">
        <v>4.2999999999999997E-2</v>
      </c>
      <c r="D37" s="183">
        <v>1247</v>
      </c>
      <c r="E37" s="184">
        <v>17.260000000000002</v>
      </c>
      <c r="F37" s="186">
        <v>57676184</v>
      </c>
      <c r="G37" s="103"/>
      <c r="I37" s="103"/>
      <c r="J37" s="99"/>
    </row>
    <row r="38" spans="1:10" x14ac:dyDescent="0.25">
      <c r="A38" s="187">
        <v>2014</v>
      </c>
      <c r="B38" s="97">
        <v>44562</v>
      </c>
      <c r="C38" s="182">
        <v>4.4999999999999998E-2</v>
      </c>
      <c r="D38" s="183">
        <v>1320</v>
      </c>
      <c r="E38" s="184">
        <v>17.22</v>
      </c>
      <c r="F38" s="186">
        <v>60891414</v>
      </c>
      <c r="G38" s="103"/>
      <c r="I38" s="103"/>
      <c r="J38" s="99"/>
    </row>
    <row r="39" spans="1:10" x14ac:dyDescent="0.25">
      <c r="A39" s="187">
        <v>2015</v>
      </c>
      <c r="B39" s="97">
        <v>41864</v>
      </c>
      <c r="C39" s="182">
        <v>4.7E-2</v>
      </c>
      <c r="D39" s="183">
        <v>1330</v>
      </c>
      <c r="E39" s="184">
        <v>17.440000000000001</v>
      </c>
      <c r="F39" s="186">
        <v>60358548</v>
      </c>
      <c r="G39" s="103"/>
      <c r="I39" s="103"/>
      <c r="J39" s="99"/>
    </row>
    <row r="40" spans="1:10" x14ac:dyDescent="0.25">
      <c r="A40" s="187">
        <v>2016</v>
      </c>
      <c r="B40" s="97">
        <v>32335</v>
      </c>
      <c r="C40" s="182">
        <v>4.3999999999999997E-2</v>
      </c>
      <c r="D40" s="183">
        <v>1157</v>
      </c>
      <c r="E40" s="184">
        <v>18.84</v>
      </c>
      <c r="F40" s="186">
        <v>58808035</v>
      </c>
      <c r="G40" s="103"/>
      <c r="I40" s="103"/>
      <c r="J40" s="99"/>
    </row>
    <row r="41" spans="1:10" x14ac:dyDescent="0.25">
      <c r="A41" s="187">
        <v>2017</v>
      </c>
      <c r="B41" s="97">
        <v>35232</v>
      </c>
      <c r="C41" s="182">
        <v>4.4999999999999998E-2</v>
      </c>
      <c r="D41" s="183">
        <v>1146</v>
      </c>
      <c r="E41" s="184">
        <v>19.309999999999999</v>
      </c>
      <c r="F41" s="186">
        <v>60097399</v>
      </c>
      <c r="G41" s="103"/>
      <c r="I41" s="103"/>
      <c r="J41" s="99"/>
    </row>
    <row r="42" spans="1:10" x14ac:dyDescent="0.25">
      <c r="A42" s="187">
        <v>2018</v>
      </c>
      <c r="B42" s="97">
        <v>38610</v>
      </c>
      <c r="C42" s="182">
        <v>5.0999999999999997E-2</v>
      </c>
      <c r="D42" s="183">
        <v>1311</v>
      </c>
      <c r="E42" s="184">
        <v>20.149999999999999</v>
      </c>
      <c r="F42" s="186">
        <v>60028161</v>
      </c>
      <c r="G42" s="103"/>
      <c r="I42" s="103"/>
      <c r="J42" s="99"/>
    </row>
    <row r="43" spans="1:10" x14ac:dyDescent="0.25">
      <c r="A43" s="187">
        <v>2019</v>
      </c>
      <c r="B43" s="97">
        <v>27157</v>
      </c>
      <c r="C43" s="182">
        <v>4.9000000000000002E-2</v>
      </c>
      <c r="D43" s="183">
        <v>1302</v>
      </c>
      <c r="E43" s="184">
        <v>21.66</v>
      </c>
      <c r="F43" s="186">
        <v>46754498</v>
      </c>
      <c r="G43" s="103"/>
      <c r="I43" s="103"/>
      <c r="J43" s="99"/>
    </row>
    <row r="44" spans="1:10" x14ac:dyDescent="0.25">
      <c r="A44" s="187">
        <v>2020</v>
      </c>
      <c r="B44" s="27">
        <v>26.420999999999999</v>
      </c>
      <c r="C44" s="182">
        <v>4.9000000000000002E-2</v>
      </c>
      <c r="D44" s="183">
        <v>1102</v>
      </c>
      <c r="E44" s="184">
        <v>20.27</v>
      </c>
      <c r="F44" s="186">
        <v>41898411</v>
      </c>
    </row>
    <row r="45" spans="1:10" x14ac:dyDescent="0.25">
      <c r="A45" s="181">
        <v>2021</v>
      </c>
      <c r="B45" s="236">
        <v>28580</v>
      </c>
      <c r="C45" s="182">
        <v>0.05</v>
      </c>
      <c r="D45" s="183">
        <v>930</v>
      </c>
      <c r="E45" s="184">
        <v>22.66</v>
      </c>
      <c r="F45" s="186">
        <v>65338834</v>
      </c>
    </row>
    <row r="46" spans="1:10" x14ac:dyDescent="0.25">
      <c r="A46" s="181">
        <v>2022</v>
      </c>
      <c r="B46" s="297">
        <v>28233</v>
      </c>
      <c r="C46" s="182">
        <v>4.8000000000000001E-2</v>
      </c>
      <c r="D46" s="183">
        <v>954</v>
      </c>
      <c r="E46" s="184">
        <v>43.29</v>
      </c>
      <c r="F46" s="186">
        <v>67635264</v>
      </c>
    </row>
    <row r="47" spans="1:10" x14ac:dyDescent="0.25">
      <c r="A47" s="181">
        <v>2023</v>
      </c>
      <c r="B47" s="297">
        <v>29072</v>
      </c>
      <c r="C47" s="182">
        <v>0.05</v>
      </c>
      <c r="D47" s="183">
        <v>933</v>
      </c>
      <c r="E47" s="184">
        <v>46.56</v>
      </c>
      <c r="F47" s="186">
        <v>81822791</v>
      </c>
    </row>
    <row r="48" spans="1:10" ht="50.25" customHeight="1" x14ac:dyDescent="0.25">
      <c r="A48" s="267" t="s">
        <v>126</v>
      </c>
      <c r="B48" s="255"/>
      <c r="C48" s="255"/>
      <c r="D48" s="255"/>
      <c r="E48" s="255"/>
      <c r="F48" s="255"/>
      <c r="G48" s="255"/>
      <c r="I48" s="27" t="s">
        <v>77</v>
      </c>
    </row>
    <row r="49" spans="1:9" ht="99" customHeight="1" x14ac:dyDescent="0.25">
      <c r="A49" s="267" t="s">
        <v>140</v>
      </c>
      <c r="B49" s="255"/>
      <c r="C49" s="255"/>
      <c r="D49" s="255"/>
      <c r="E49" s="255"/>
      <c r="F49" s="255"/>
      <c r="G49" s="255"/>
      <c r="I49" s="27" t="s">
        <v>77</v>
      </c>
    </row>
    <row r="50" spans="1:9" ht="28.2" customHeight="1" x14ac:dyDescent="0.25">
      <c r="A50" s="267" t="s">
        <v>127</v>
      </c>
      <c r="B50" s="255"/>
      <c r="C50" s="255"/>
      <c r="D50" s="255"/>
      <c r="E50" s="255"/>
      <c r="F50" s="255"/>
      <c r="G50" s="255"/>
    </row>
    <row r="51" spans="1:9" ht="51" customHeight="1" x14ac:dyDescent="0.25">
      <c r="A51" s="255" t="s">
        <v>158</v>
      </c>
      <c r="B51" s="255"/>
      <c r="C51" s="255"/>
      <c r="D51" s="255"/>
      <c r="E51" s="255"/>
      <c r="F51" s="255"/>
      <c r="G51" s="255"/>
    </row>
    <row r="52" spans="1:9" ht="7.95" customHeight="1" x14ac:dyDescent="0.25">
      <c r="A52" s="188"/>
      <c r="B52" s="9"/>
      <c r="C52" s="9"/>
      <c r="D52" s="9"/>
      <c r="E52" s="189"/>
      <c r="F52" s="9"/>
      <c r="G52" s="9"/>
    </row>
    <row r="53" spans="1:9" ht="122.4" customHeight="1" x14ac:dyDescent="0.25">
      <c r="A53" s="252" t="s">
        <v>170</v>
      </c>
      <c r="B53" s="255"/>
      <c r="C53" s="255"/>
      <c r="D53" s="255"/>
      <c r="E53" s="255"/>
      <c r="F53" s="255"/>
      <c r="G53" s="255"/>
    </row>
  </sheetData>
  <mergeCells count="6">
    <mergeCell ref="A53:G53"/>
    <mergeCell ref="A1:F2"/>
    <mergeCell ref="A49:G49"/>
    <mergeCell ref="A48:G48"/>
    <mergeCell ref="A50:G50"/>
    <mergeCell ref="A51:G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C1</vt:lpstr>
      <vt:lpstr>Table C2</vt:lpstr>
      <vt:lpstr>Table C3</vt:lpstr>
      <vt:lpstr>Table C4</vt:lpstr>
      <vt:lpstr>Table C5</vt:lpstr>
      <vt:lpstr>Table C6</vt:lpstr>
    </vt:vector>
  </TitlesOfParts>
  <Company>MT DEQ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CB6946</dc:creator>
  <cp:lastModifiedBy>Blend, Jeffrey</cp:lastModifiedBy>
  <cp:lastPrinted>2012-01-30T17:30:29Z</cp:lastPrinted>
  <dcterms:created xsi:type="dcterms:W3CDTF">2012-01-17T17:27:19Z</dcterms:created>
  <dcterms:modified xsi:type="dcterms:W3CDTF">2025-02-13T16:44:42Z</dcterms:modified>
</cp:coreProperties>
</file>