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state.mt.ads\deq\Divisions\AEM\EN\16_EECBG_CY2026\"/>
    </mc:Choice>
  </mc:AlternateContent>
  <xr:revisionPtr revIDLastSave="0" documentId="13_ncr:1_{78F465B0-0624-4255-AEF7-F18D9A61C4B6}" xr6:coauthVersionLast="47" xr6:coauthVersionMax="47" xr10:uidLastSave="{00000000-0000-0000-0000-000000000000}"/>
  <bookViews>
    <workbookView xWindow="11235" yWindow="2280" windowWidth="23370" windowHeight="18180" xr2:uid="{7FC3CC4E-065C-47F2-A3D2-0985D4003D7E}"/>
  </bookViews>
  <sheets>
    <sheet name="Simplifi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O7" i="3" s="1"/>
  <c r="N4" i="3"/>
  <c r="O4" i="3" s="1"/>
  <c r="U28" i="3"/>
  <c r="T10" i="3" l="1"/>
  <c r="T12" i="3" s="1"/>
  <c r="T13" i="3" s="1"/>
</calcChain>
</file>

<file path=xl/sharedStrings.xml><?xml version="1.0" encoding="utf-8"?>
<sst xmlns="http://schemas.openxmlformats.org/spreadsheetml/2006/main" count="61" uniqueCount="54">
  <si>
    <t>Total Base Line Energy use (MMBtu):</t>
  </si>
  <si>
    <t>New Energy Profile (MMBtu):</t>
  </si>
  <si>
    <t>kwh savings</t>
  </si>
  <si>
    <t>$/kwh</t>
  </si>
  <si>
    <t>Electric energy savings per year:</t>
  </si>
  <si>
    <t>$/yr</t>
  </si>
  <si>
    <t>Total project cost from quotes:</t>
  </si>
  <si>
    <t>Electricity COE (from utility bills):</t>
  </si>
  <si>
    <t>Metric #2: Simple payback (yrs):</t>
  </si>
  <si>
    <t>Step 1c</t>
  </si>
  <si>
    <t>Step 2c</t>
  </si>
  <si>
    <t>Step 2d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</si>
  <si>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</si>
  <si>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</si>
  <si>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</si>
  <si>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</si>
  <si>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</si>
  <si>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</si>
  <si>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</si>
  <si>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</si>
  <si>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</si>
  <si>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</si>
  <si>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</si>
  <si>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</si>
  <si>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Electric Use - kWh</t>
  </si>
  <si>
    <t>Total (kWh)</t>
  </si>
  <si>
    <t>MMBtu</t>
  </si>
  <si>
    <t>Total (Therms)</t>
  </si>
  <si>
    <t>Gas Use - Therms</t>
  </si>
  <si>
    <t>2720 Airport Blvd - Helena MT</t>
  </si>
  <si>
    <t>Percent Change (%):</t>
  </si>
  <si>
    <t>Step 3</t>
  </si>
  <si>
    <t>Electirc Savings:</t>
  </si>
  <si>
    <t>Total Calculated Energy Savings from ECMs (MMBtu):</t>
  </si>
  <si>
    <t>Yellow boxes filled in by applicant</t>
  </si>
  <si>
    <t>Gray boxes calculated</t>
  </si>
  <si>
    <t>Show utility invoice for all commodities over 12-consecutive months</t>
  </si>
  <si>
    <t>Convert all commodities in Step 1a to common energy units of MMBTUS</t>
  </si>
  <si>
    <t>Step 1a</t>
  </si>
  <si>
    <t>Step 1b</t>
  </si>
  <si>
    <t>Step 2a</t>
  </si>
  <si>
    <t>Show total energy savings from aggregated ECMs</t>
  </si>
  <si>
    <t>Step 2b</t>
  </si>
  <si>
    <t>Convert all commodities in Step 2a to common energy units of MMBtus</t>
  </si>
  <si>
    <t>Subtract Step 2c "Total Energy Savings" from Step 1c "Baseline Energy", place answer in "New Energy Profile"</t>
  </si>
  <si>
    <t>Sum all the commodities in Step 2b, place answer in "Total Energy Saving"</t>
  </si>
  <si>
    <t>Compute annual energy savings as percent energy reduction from baseline</t>
  </si>
  <si>
    <t>Sum all the commodities in step 1b, place answer in "Baseline Energy" [MMButs]</t>
  </si>
  <si>
    <t>Reduction % = (New Energy Profile - Baseline Energy)/Baseline Energy *100</t>
  </si>
  <si>
    <t>Step 1</t>
  </si>
  <si>
    <t>Simple payback is the number of years the cost value of the total energy savings from aggregated ecms</t>
  </si>
  <si>
    <t>Simple Payback [yrs] = Total Project Cost [$]/Total Annual Energy Cost Savings [$/yr]</t>
  </si>
  <si>
    <t>Step</t>
  </si>
  <si>
    <t>Procedure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</si>
</sst>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164" fontId="0" fillId="3" borderId="0" xfId="0" applyNumberFormat="1" applyFill="1"/>
    <xf numFmtId="164" fontId="0" fillId="3" borderId="1" xfId="0" applyNumberFormat="1" applyFill="1" applyBorder="1"/>
    <xf numFmtId="166" fontId="0" fillId="3" borderId="0" xfId="1" applyNumberFormat="1" applyFont="1" applyFill="1"/>
    <xf numFmtId="165" fontId="0" fillId="3" borderId="1" xfId="0" applyNumberFormat="1" applyFill="1" applyBorder="1"/>
    <xf numFmtId="0" fontId="2" fillId="0" borderId="0" xfId="0" applyFont="1" applyAlignment="1">
      <alignment horizontal="right"/>
    </xf>
    <xf numFmtId="167" fontId="0" fillId="3" borderId="0" xfId="2" applyNumberFormat="1" applyFont="1" applyFill="1"/>
    <xf numFmtId="44" fontId="0" fillId="2" borderId="0" xfId="2" applyFont="1" applyFill="1"/>
    <xf numFmtId="167" fontId="0" fillId="2" borderId="0" xfId="2" applyNumberFormat="1" applyFont="1" applyFill="1"/>
    <xf numFmtId="0" fontId="0" fillId="0" borderId="0" xfId="0" applyAlignment="1">
      <alignment horizontal="left" vertical="top" indent="5"/>
    </xf>
    <xf numFmtId="0" fontId="0" fillId="0" borderId="0" xfId="0" quotePrefix="1" applyAlignment="1">
      <alignment horizontal="left" vertical="top" indent="5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4" borderId="0" xfId="0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2" fillId="0" borderId="0" xfId="0" applyFont="1"/>
    <xf numFmtId="0" fontId="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3">
    <dxf>
      <font>
        <b val="0"/>
      </font>
    </dxf>
    <dxf>
      <font>
        <b val="0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964D3-A764-4D26-9928-555432D76707}" name="How_to_Calculate_Metric_1" displayName="How_to_Calculate_Metric_1" ref="A9:B17" totalsRowShown="0" headerRowDxfId="2">
  <autoFilter ref="A9:B17" xr:uid="{1A3964D3-A764-4D26-9928-555432D76707}">
    <filterColumn colId="0" hiddenButton="1"/>
    <filterColumn colId="1" hiddenButton="1"/>
  </autoFilter>
  <tableColumns count="2">
    <tableColumn id="1" xr3:uid="{9403C740-7E60-4B06-B6B4-DE7D655E411D}" name="Step" dataDxfId="1"/>
    <tableColumn id="2" xr3:uid="{C08E5F8C-0CE9-4D06-8A21-A3CBE7AF96EF}" name="Procedur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A4410C-F641-48B6-93C6-98D067D596E5}" name="How_TO_Calculate_Metric_2" displayName="How_TO_Calculate_Metric_2" ref="A23:B24" totalsRowShown="0">
  <autoFilter ref="A23:B24" xr:uid="{06A4410C-F641-48B6-93C6-98D067D596E5}">
    <filterColumn colId="0" hiddenButton="1"/>
    <filterColumn colId="1" hiddenButton="1"/>
  </autoFilter>
  <tableColumns count="2">
    <tableColumn id="1" xr3:uid="{CB7416B0-553A-4B6E-94E0-798C7F7F46EF}" name="Step" dataDxfId="0"/>
    <tableColumn id="2" xr3:uid="{19B8B86F-77E1-4CA8-99F9-615CCD9F1D45}" name="Procedur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31AC-71C9-40B3-BA11-618B55C5AF52}">
  <dimension ref="A1:V28"/>
  <sheetViews>
    <sheetView tabSelected="1" workbookViewId="0">
      <selection activeCell="O14" sqref="O14"/>
    </sheetView>
  </sheetViews>
  <sheetFormatPr defaultRowHeight="15" x14ac:dyDescent="0.25"/>
  <cols>
    <col min="1" max="2" width="11.28515625" customWidth="1"/>
    <col min="14" max="14" width="12.28515625" bestFit="1" customWidth="1"/>
    <col min="15" max="15" width="11.5703125" style="14" bestFit="1" customWidth="1"/>
  </cols>
  <sheetData>
    <row r="1" spans="1:21" x14ac:dyDescent="0.25">
      <c r="A1" s="17" t="s">
        <v>29</v>
      </c>
      <c r="B1" s="17"/>
      <c r="C1" s="17"/>
    </row>
    <row r="2" spans="1:21" x14ac:dyDescent="0.25">
      <c r="B2" t="s">
        <v>24</v>
      </c>
    </row>
    <row r="3" spans="1:21" x14ac:dyDescent="0.25">
      <c r="B3" s="15" t="s">
        <v>12</v>
      </c>
      <c r="C3" s="15" t="s">
        <v>13</v>
      </c>
      <c r="D3" s="15" t="s">
        <v>14</v>
      </c>
      <c r="E3" s="15" t="s">
        <v>15</v>
      </c>
      <c r="F3" s="15" t="s">
        <v>16</v>
      </c>
      <c r="G3" s="15" t="s">
        <v>17</v>
      </c>
      <c r="H3" s="15" t="s">
        <v>18</v>
      </c>
      <c r="I3" s="15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5" t="s">
        <v>25</v>
      </c>
      <c r="O3" s="19" t="s">
        <v>26</v>
      </c>
    </row>
    <row r="4" spans="1:21" x14ac:dyDescent="0.25">
      <c r="A4" s="13"/>
      <c r="B4" s="18">
        <v>1964</v>
      </c>
      <c r="C4" s="18">
        <v>1524</v>
      </c>
      <c r="D4" s="18">
        <v>1301</v>
      </c>
      <c r="E4" s="18">
        <v>1083</v>
      </c>
      <c r="F4" s="18">
        <v>1222</v>
      </c>
      <c r="G4" s="18">
        <v>783</v>
      </c>
      <c r="H4" s="18">
        <v>637</v>
      </c>
      <c r="I4" s="18">
        <v>694</v>
      </c>
      <c r="J4" s="18">
        <v>1260</v>
      </c>
      <c r="K4" s="18">
        <v>581</v>
      </c>
      <c r="L4" s="18">
        <v>957</v>
      </c>
      <c r="M4" s="18">
        <v>1217</v>
      </c>
      <c r="N4" s="20">
        <f>SUM(B4:M4)</f>
        <v>13223</v>
      </c>
      <c r="O4" s="21">
        <f>(N4*3412)/1000000</f>
        <v>45.116875999999998</v>
      </c>
      <c r="P4" s="14"/>
      <c r="R4" s="1" t="s">
        <v>34</v>
      </c>
      <c r="S4" s="1"/>
      <c r="T4" s="1"/>
    </row>
    <row r="5" spans="1:21" x14ac:dyDescent="0.25">
      <c r="A5" s="1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9"/>
      <c r="P5" s="14"/>
      <c r="R5" s="23" t="s">
        <v>35</v>
      </c>
      <c r="S5" s="23"/>
    </row>
    <row r="6" spans="1:21" ht="15.75" thickBot="1" x14ac:dyDescent="0.3">
      <c r="B6" t="s">
        <v>28</v>
      </c>
      <c r="N6" t="s">
        <v>27</v>
      </c>
      <c r="O6" s="19" t="s">
        <v>26</v>
      </c>
    </row>
    <row r="7" spans="1:21" s="15" customFormat="1" ht="15.75" thickBot="1" x14ac:dyDescent="0.3">
      <c r="A7" s="13"/>
      <c r="B7" s="18">
        <v>584</v>
      </c>
      <c r="C7" s="18">
        <v>393</v>
      </c>
      <c r="D7" s="18">
        <v>279</v>
      </c>
      <c r="E7" s="18">
        <v>176</v>
      </c>
      <c r="F7" s="18">
        <v>137</v>
      </c>
      <c r="G7" s="18">
        <v>37</v>
      </c>
      <c r="H7" s="18">
        <v>7</v>
      </c>
      <c r="I7" s="18">
        <v>7</v>
      </c>
      <c r="J7" s="18">
        <v>12</v>
      </c>
      <c r="K7" s="18">
        <v>37</v>
      </c>
      <c r="L7" s="18">
        <v>200</v>
      </c>
      <c r="M7" s="18">
        <v>342</v>
      </c>
      <c r="N7" s="22">
        <f>SUM(B7:M7)</f>
        <v>2211</v>
      </c>
      <c r="O7" s="21">
        <f>(N7*99976)/1000000</f>
        <v>221.04693599999999</v>
      </c>
    </row>
    <row r="9" spans="1:21" x14ac:dyDescent="0.25">
      <c r="A9" s="24" t="s">
        <v>52</v>
      </c>
      <c r="B9" s="24" t="s">
        <v>53</v>
      </c>
    </row>
    <row r="10" spans="1:21" x14ac:dyDescent="0.25">
      <c r="A10" s="25" t="s">
        <v>38</v>
      </c>
      <c r="B10" t="s">
        <v>36</v>
      </c>
      <c r="S10" s="2" t="s">
        <v>0</v>
      </c>
      <c r="T10" s="3">
        <f>O4+O7</f>
        <v>266.16381200000001</v>
      </c>
      <c r="U10" s="11" t="s">
        <v>9</v>
      </c>
    </row>
    <row r="11" spans="1:21" x14ac:dyDescent="0.25">
      <c r="A11" s="25" t="s">
        <v>39</v>
      </c>
      <c r="B11" t="s">
        <v>37</v>
      </c>
      <c r="S11" s="2" t="s">
        <v>33</v>
      </c>
      <c r="T11" s="1">
        <v>45</v>
      </c>
      <c r="U11" s="11" t="s">
        <v>10</v>
      </c>
    </row>
    <row r="12" spans="1:21" ht="15.75" thickBot="1" x14ac:dyDescent="0.3">
      <c r="A12" s="25" t="s">
        <v>9</v>
      </c>
      <c r="B12" t="s">
        <v>47</v>
      </c>
      <c r="S12" s="2" t="s">
        <v>1</v>
      </c>
      <c r="T12" s="3">
        <f>T10-T11</f>
        <v>221.16381200000001</v>
      </c>
      <c r="U12" s="11" t="s">
        <v>11</v>
      </c>
    </row>
    <row r="13" spans="1:21" ht="15.75" thickBot="1" x14ac:dyDescent="0.3">
      <c r="A13" s="25" t="s">
        <v>40</v>
      </c>
      <c r="B13" t="s">
        <v>41</v>
      </c>
      <c r="S13" s="7" t="s">
        <v>30</v>
      </c>
      <c r="T13" s="4">
        <f>(T12-T10)/T10*100</f>
        <v>-16.906881390772988</v>
      </c>
      <c r="U13" s="12" t="s">
        <v>31</v>
      </c>
    </row>
    <row r="14" spans="1:21" x14ac:dyDescent="0.25">
      <c r="A14" s="25" t="s">
        <v>42</v>
      </c>
      <c r="B14" t="s">
        <v>43</v>
      </c>
    </row>
    <row r="15" spans="1:21" x14ac:dyDescent="0.25">
      <c r="A15" s="25" t="s">
        <v>10</v>
      </c>
      <c r="B15" t="s">
        <v>45</v>
      </c>
    </row>
    <row r="16" spans="1:21" x14ac:dyDescent="0.25">
      <c r="A16" s="25" t="s">
        <v>11</v>
      </c>
      <c r="B16" t="s">
        <v>44</v>
      </c>
    </row>
    <row r="17" spans="1:22" x14ac:dyDescent="0.25">
      <c r="A17" s="25" t="s">
        <v>31</v>
      </c>
      <c r="B17" t="s">
        <v>46</v>
      </c>
    </row>
    <row r="19" spans="1:22" x14ac:dyDescent="0.25">
      <c r="B19" t="s">
        <v>48</v>
      </c>
    </row>
    <row r="23" spans="1:22" x14ac:dyDescent="0.25">
      <c r="A23" s="24" t="s">
        <v>52</v>
      </c>
      <c r="B23" s="24" t="s">
        <v>53</v>
      </c>
      <c r="T23" s="2" t="s">
        <v>32</v>
      </c>
      <c r="U23" s="5">
        <v>13188</v>
      </c>
      <c r="V23" t="s">
        <v>2</v>
      </c>
    </row>
    <row r="24" spans="1:22" x14ac:dyDescent="0.25">
      <c r="A24" s="25" t="s">
        <v>49</v>
      </c>
      <c r="B24" t="s">
        <v>50</v>
      </c>
      <c r="T24" s="2" t="s">
        <v>7</v>
      </c>
      <c r="U24" s="9">
        <v>0.12</v>
      </c>
      <c r="V24" t="s">
        <v>3</v>
      </c>
    </row>
    <row r="25" spans="1:22" x14ac:dyDescent="0.25">
      <c r="T25" s="2" t="s">
        <v>4</v>
      </c>
      <c r="U25" s="8">
        <v>1583</v>
      </c>
      <c r="V25" t="s">
        <v>5</v>
      </c>
    </row>
    <row r="26" spans="1:22" x14ac:dyDescent="0.25">
      <c r="B26" t="s">
        <v>51</v>
      </c>
    </row>
    <row r="27" spans="1:22" ht="15.75" thickBot="1" x14ac:dyDescent="0.3">
      <c r="T27" s="2" t="s">
        <v>6</v>
      </c>
      <c r="U27" s="10">
        <v>15000</v>
      </c>
    </row>
    <row r="28" spans="1:22" ht="15.75" thickBot="1" x14ac:dyDescent="0.3">
      <c r="T28" s="7" t="s">
        <v>8</v>
      </c>
      <c r="U28" s="6">
        <f>U27/U25</f>
        <v>9.4756790903348076</v>
      </c>
    </row>
  </sheetData>
  <phoneticPr fontId="3" type="noConversion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Simplified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LeMieux, David</dc:creator>
  <cp:lastModifiedBy>Fullerton, Kristyn</cp:lastModifiedBy>
  <dcterms:created xsi:type="dcterms:W3CDTF">2026-01-23T18:40:17Z</dcterms:created>
  <dcterms:modified xsi:type="dcterms:W3CDTF">2026-02-04T21:56:25Z</dcterms:modified>
</cp:coreProperties>
</file>