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795" tabRatio="786" activeTab="0"/>
  </bookViews>
  <sheets>
    <sheet name="Data Entry Form" sheetId="1" r:id="rId1"/>
    <sheet name="2nd Baffling Factor" sheetId="2" r:id="rId2"/>
    <sheet name="Individaul Filter" sheetId="3" r:id="rId3"/>
    <sheet name="Turbidity Entry Form " sheetId="4" r:id="rId4"/>
    <sheet name="Form F-5" sheetId="5" r:id="rId5"/>
    <sheet name="Inactivation Ratio Chart" sheetId="6" r:id="rId6"/>
    <sheet name="Finished Water Turbidity Chart" sheetId="7" r:id="rId7"/>
    <sheet name="CT Tables" sheetId="8" r:id="rId8"/>
  </sheets>
  <definedNames>
    <definedName name="_xlfn.AVERAGEIF" hidden="1">#NAME?</definedName>
    <definedName name="_xlfn.AVERAGEIFS" hidden="1">#NAME?</definedName>
    <definedName name="_xlfn.BAHTTEXT" hidden="1">#NAME?</definedName>
    <definedName name="_xlnm.Print_Area" localSheetId="0">'Data Entry Form'!$B$1:$M$54</definedName>
    <definedName name="_xlnm.Print_Area" localSheetId="4">'Form F-5'!$A$1:$Y$47</definedName>
    <definedName name="_xlnm.Print_Area" localSheetId="2">'Individaul Filter'!$B$1:$M$50</definedName>
    <definedName name="Z_C0739AD0_20DC_4082_B8B9_A507010EE08D_.wvu.Rows" localSheetId="1" hidden="1">'2nd Baffling Factor'!$11:$11</definedName>
    <definedName name="Z_C0739AD0_20DC_4082_B8B9_A507010EE08D_.wvu.Rows" localSheetId="0" hidden="1">'Data Entry Form'!$11:$11</definedName>
    <definedName name="Z_C0739AD0_20DC_4082_B8B9_A507010EE08D_.wvu.Rows" localSheetId="3" hidden="1">'Turbidity Entry Form '!$10:$10</definedName>
  </definedNames>
  <calcPr fullCalcOnLoad="1"/>
</workbook>
</file>

<file path=xl/sharedStrings.xml><?xml version="1.0" encoding="utf-8"?>
<sst xmlns="http://schemas.openxmlformats.org/spreadsheetml/2006/main" count="495" uniqueCount="235">
  <si>
    <t>STATE OF MONTANA:  DEPARTMENT OF ENVIRONMENTAL QUALITY</t>
  </si>
  <si>
    <t>DAY</t>
  </si>
  <si>
    <t>(GPM)</t>
  </si>
  <si>
    <t>(gal)</t>
  </si>
  <si>
    <t>(min)</t>
  </si>
  <si>
    <t xml:space="preserve"> </t>
  </si>
  <si>
    <t>P.O. Box 200901, Helena, MT 59620-0901 -- by the 10th of the Following Month</t>
  </si>
  <si>
    <r>
      <t xml:space="preserve">PWSID: </t>
    </r>
    <r>
      <rPr>
        <u val="single"/>
        <sz val="10"/>
        <rFont val="Arial"/>
        <family val="2"/>
      </rPr>
      <t xml:space="preserve">                                              </t>
    </r>
  </si>
  <si>
    <r>
      <t xml:space="preserve">Prepared by: </t>
    </r>
    <r>
      <rPr>
        <u val="single"/>
        <sz val="10"/>
        <rFont val="Arial"/>
        <family val="2"/>
      </rPr>
      <t xml:space="preserve">                                     </t>
    </r>
  </si>
  <si>
    <t>In-Line</t>
  </si>
  <si>
    <t>Bench-Top</t>
  </si>
  <si>
    <t>Hrs/Day</t>
  </si>
  <si>
    <t>Turbidity, NTU</t>
  </si>
  <si>
    <r>
      <t xml:space="preserve">( </t>
    </r>
    <r>
      <rPr>
        <vertAlign val="superscript"/>
        <sz val="7"/>
        <rFont val="Arial"/>
        <family val="2"/>
      </rPr>
      <t>o</t>
    </r>
    <r>
      <rPr>
        <sz val="7"/>
        <rFont val="Arial"/>
        <family val="2"/>
      </rPr>
      <t>C )</t>
    </r>
  </si>
  <si>
    <r>
      <t>Name of Water System:</t>
    </r>
    <r>
      <rPr>
        <u val="single"/>
        <sz val="10"/>
        <rFont val="Arial"/>
        <family val="2"/>
      </rPr>
      <t xml:space="preserve">                                                                    </t>
    </r>
  </si>
  <si>
    <t>Record the date and turbidity value for any measurements exceeding maximum allowed:</t>
  </si>
  <si>
    <t>If none, enter "None"</t>
  </si>
  <si>
    <t>Return Completed Form to Public Water Supply Section, PWSS Bureau, 1520 E. Sixth Avenue</t>
  </si>
  <si>
    <t>Instructions for Form F - 5</t>
  </si>
  <si>
    <t>Instruction by footnote:</t>
  </si>
  <si>
    <t xml:space="preserve">  1.   Record maximum turbidity of finished water for each day.</t>
  </si>
  <si>
    <t xml:space="preserve">            b.  For more than four hours, but less than 24 hours, of continuous operation without interruption, record turbidity values any time during the first four hours of operation and then every four hours from the time of the initial turbidity sample.</t>
  </si>
  <si>
    <t xml:space="preserve">            c.  For plants which operate intermittently and for less than four hour intervals, record the turbidity value at the end of each operating period.</t>
  </si>
  <si>
    <t xml:space="preserve">  5.   Record the number of sites in the distribution system where disinfectant residual was measured and then record the residual value.  "Measured" criteria means a sample was analyzed and may or may not have had a "detected residual."</t>
  </si>
  <si>
    <t xml:space="preserve">        If more than one measurement is taken, record the lowest chlorine residual.</t>
  </si>
  <si>
    <t xml:space="preserve">        * Make sure to do the calculation at the bottom of footnotes 5 &amp; 6.</t>
  </si>
  <si>
    <t xml:space="preserve">          C = Total number of disinfectant residual measurements per month.</t>
  </si>
  <si>
    <t xml:space="preserve">          D = Total number of measurements where disinfectant residual was not detected.</t>
  </si>
  <si>
    <t xml:space="preserve">                    "V" must equal 5% or less.</t>
  </si>
  <si>
    <r>
      <t xml:space="preserve">        </t>
    </r>
    <r>
      <rPr>
        <b/>
        <sz val="8"/>
        <rFont val="Arial"/>
        <family val="2"/>
      </rPr>
      <t>Footnotes 7 - 16 are used to calculate the Inactivation Ratio (IR)</t>
    </r>
  </si>
  <si>
    <t xml:space="preserve">  8.   This number generally doesn't vary and is usually determined with assistance from the Department or the design engineer.  Larger systems may determine this from hourly meter readings.</t>
  </si>
  <si>
    <t xml:space="preserve">         * Baffling Factor is a number determined by the system designer and approved by the Department.  It is a measure of the percentage of the storage tank that can effectively provide contact time for the disinfectant.</t>
  </si>
  <si>
    <t xml:space="preserve"> 13.   pH of finished water measured after disinfectant added.</t>
  </si>
  <si>
    <t xml:space="preserve"> 14.   Temperature of finished water in degrees Celcius.</t>
  </si>
  <si>
    <r>
      <t xml:space="preserve">                    CT</t>
    </r>
    <r>
      <rPr>
        <sz val="6"/>
        <rFont val="Arial"/>
        <family val="2"/>
      </rPr>
      <t>required</t>
    </r>
    <r>
      <rPr>
        <sz val="8"/>
        <rFont val="Arial"/>
        <family val="2"/>
      </rPr>
      <t xml:space="preserve"> = </t>
    </r>
    <r>
      <rPr>
        <u val="single"/>
        <sz val="8"/>
        <rFont val="Arial"/>
        <family val="2"/>
      </rPr>
      <t>log reduction required of disinfection</t>
    </r>
    <r>
      <rPr>
        <sz val="8"/>
        <rFont val="Arial"/>
        <family val="2"/>
      </rPr>
      <t xml:space="preserve"> x CT</t>
    </r>
    <r>
      <rPr>
        <sz val="6"/>
        <rFont val="Arial"/>
        <family val="2"/>
      </rPr>
      <t>99.9</t>
    </r>
    <r>
      <rPr>
        <sz val="8"/>
        <rFont val="Arial"/>
        <family val="2"/>
      </rPr>
      <t xml:space="preserve"> value</t>
    </r>
  </si>
  <si>
    <t>Max. NTU Finish Water</t>
  </si>
  <si>
    <t>Operating Time</t>
  </si>
  <si>
    <t>Peak Hourly Flow</t>
  </si>
  <si>
    <t>Effective Volume</t>
  </si>
  <si>
    <t>CT calc = (CxT)</t>
  </si>
  <si>
    <t>Check Type of NTU Measurements Used</t>
  </si>
  <si>
    <t>Minimum Operating Volume</t>
  </si>
  <si>
    <t>9a</t>
  </si>
  <si>
    <t>9b</t>
  </si>
  <si>
    <t xml:space="preserve">Minimum Operating Volume </t>
  </si>
  <si>
    <t>I.R.</t>
  </si>
  <si>
    <t>Ntu</t>
  </si>
  <si>
    <t>(mg/L)</t>
  </si>
  <si>
    <t>Number of Turbidity</t>
  </si>
  <si>
    <t>Turbidity Meas.</t>
  </si>
  <si>
    <t>Meas. ≤ Specified Limit</t>
  </si>
  <si>
    <t>Meas. &gt; Max Limit Limit</t>
  </si>
  <si>
    <t>Disinfectant Concentration</t>
  </si>
  <si>
    <t>Bench-Top Turbidimeter</t>
  </si>
  <si>
    <t>Primary Turbidity Standard</t>
  </si>
  <si>
    <t>Not detected No HPC Sample(s) Analyzed (=D)</t>
  </si>
  <si>
    <t>The % of turbidity measurements meeting the specified limits = B/A x 100 =</t>
  </si>
  <si>
    <t>V =   D/C x 100 =</t>
  </si>
  <si>
    <t>Month:</t>
  </si>
  <si>
    <t>Year:</t>
  </si>
  <si>
    <t>Return Completed Form by 10th of Following Month to:</t>
  </si>
  <si>
    <t>System:</t>
  </si>
  <si>
    <t>Water Source:</t>
  </si>
  <si>
    <t>Prepared by:</t>
  </si>
  <si>
    <t>Date:</t>
  </si>
  <si>
    <t>Spreadsheet to determine disinfection inactivation ratio based upon the formula:</t>
  </si>
  <si>
    <t>CT required = 0.3 x pH^2.69 x c^0.15 x (log reduction) x 0.933^(temp-5)</t>
  </si>
  <si>
    <t>Peak</t>
  </si>
  <si>
    <t>Vol Min</t>
  </si>
  <si>
    <t>Vol Eff</t>
  </si>
  <si>
    <t>T10</t>
  </si>
  <si>
    <t>Temp</t>
  </si>
  <si>
    <t>CT calc</t>
  </si>
  <si>
    <t>pH</t>
  </si>
  <si>
    <t>(Cels)</t>
  </si>
  <si>
    <t>CT req'd</t>
  </si>
  <si>
    <r>
      <t>PWSID</t>
    </r>
    <r>
      <rPr>
        <vertAlign val="superscript"/>
        <sz val="10"/>
        <rFont val="Arial"/>
        <family val="2"/>
      </rPr>
      <t xml:space="preserve"> # </t>
    </r>
  </si>
  <si>
    <t xml:space="preserve"> Meas. At POE During Peak Hourly Flow</t>
  </si>
  <si>
    <t>Notes:</t>
  </si>
  <si>
    <t>Individual or Combined Values</t>
  </si>
  <si>
    <t>Individual or Combined I.R.</t>
  </si>
  <si>
    <t>2  (B)</t>
  </si>
  <si>
    <t>3  (A)</t>
  </si>
  <si>
    <t>5  (D)</t>
  </si>
  <si>
    <t>(C)</t>
  </si>
  <si>
    <t>Minimum Volume (Gallons) =</t>
  </si>
  <si>
    <t xml:space="preserve">  7.   POE = Point of Entry of disinfectant.</t>
  </si>
  <si>
    <t xml:space="preserve">  9a.   Primary Minimum Operating Volume / CTcalc  = Disinfectant concentration (footnote 7 x footnote 11) and Inactivation ratio</t>
  </si>
  <si>
    <t xml:space="preserve">  9b.   Secondary (If Used) Minimum Operating Volume / CTcalc  = Disinfectant concentration (footnote 7 x footnote 11) and Inactivation ratio</t>
  </si>
  <si>
    <t xml:space="preserve"> 10.   Effective Volume is the minimum operating volume multiplied by the Baffling Factor. (Is combined for systems with two baffling factors)</t>
  </si>
  <si>
    <t xml:space="preserve"> 11.   T = Effective volume divided by peak hourly flow (footnote 10/footnote 8). (Is combined for systems with two baffling factors)</t>
  </si>
  <si>
    <r>
      <t xml:space="preserve"> 15.   The CT</t>
    </r>
    <r>
      <rPr>
        <sz val="6"/>
        <rFont val="Arial"/>
        <family val="2"/>
      </rPr>
      <t xml:space="preserve">required </t>
    </r>
    <r>
      <rPr>
        <sz val="8"/>
        <rFont val="Arial"/>
        <family val="2"/>
      </rPr>
      <t xml:space="preserve"> value for each day shall be determined based on the CT</t>
    </r>
    <r>
      <rPr>
        <sz val="6"/>
        <rFont val="Arial"/>
        <family val="2"/>
      </rPr>
      <t>99.9</t>
    </r>
    <r>
      <rPr>
        <sz val="8"/>
        <rFont val="Arial"/>
        <family val="2"/>
      </rPr>
      <t xml:space="preserve"> values in Tables 1.1 - 1.6, 2.1, and 3.1 (available from the Department) and using the following formula: (Is combined for systems with two baffling factors)</t>
    </r>
  </si>
  <si>
    <r>
      <t>CL</t>
    </r>
    <r>
      <rPr>
        <vertAlign val="subscript"/>
        <sz val="10"/>
        <rFont val="Arial"/>
        <family val="2"/>
      </rPr>
      <t>2</t>
    </r>
  </si>
  <si>
    <t>Day</t>
  </si>
  <si>
    <t># Samples Recorded</t>
  </si>
  <si>
    <t># Samples ≤ TT Limit</t>
  </si>
  <si>
    <t># Samples &gt; TT Limit</t>
  </si>
  <si>
    <t># Samples &gt; NE Limit</t>
  </si>
  <si>
    <t>Maximum Daily Finished NTU</t>
  </si>
  <si>
    <t>Maximum Combined Filtered Turbidity NTU</t>
  </si>
  <si>
    <t>00:01-04:00</t>
  </si>
  <si>
    <t>04:01-08:00</t>
  </si>
  <si>
    <t>08:01-12:00</t>
  </si>
  <si>
    <t>12:01-16:00</t>
  </si>
  <si>
    <t>16:01-20:00</t>
  </si>
  <si>
    <t>20:01-24:00</t>
  </si>
  <si>
    <t>Source: AWWA, 1991</t>
  </si>
  <si>
    <r>
      <t>Source: AWWA, 1991. Modified by linear interpolation between 5</t>
    </r>
    <r>
      <rPr>
        <vertAlign val="superscript"/>
        <sz val="8"/>
        <rFont val="Arial"/>
        <family val="2"/>
      </rPr>
      <t>o</t>
    </r>
    <r>
      <rPr>
        <sz val="8"/>
        <rFont val="Arial"/>
        <family val="2"/>
      </rPr>
      <t>C increments</t>
    </r>
  </si>
  <si>
    <t># Samples Required Operating Time (Hrs/Day)</t>
  </si>
  <si>
    <t>4-Hour  Interval</t>
  </si>
  <si>
    <t>System Turbidity MCL</t>
  </si>
  <si>
    <t>NTU</t>
  </si>
  <si>
    <t>Never Exceeded (NE) MCL</t>
  </si>
  <si>
    <t>From Data Entry Form
Baffling Factor (s)</t>
  </si>
  <si>
    <t xml:space="preserve">            a.  For 24 hours of continuous plant operation without interruption, record turbidity values every four (4) hours = 6 samples /day (e.g.00:01-04:00, 04:01-08:00, 08:01-12:00, 12:01-16:00, 16:01-20:00, 20:01-24:00).</t>
  </si>
  <si>
    <t xml:space="preserve">  6.   Distribution system disinfection residuals measured as free chlorine must be greater than or equal to 0.2 ppm using DPD approved method or 0.1 ppm using amperometric titration for purposes of meeting "detected" criteria.</t>
  </si>
  <si>
    <t xml:space="preserve">        bag and cartridge, ≤ 1.0 NTU.  Complete formula at bottom of column.  Must meet the specified limit ≥ 95% of the time. (A/B) * 100 Where (A) is number of samples ≤ turbidity Max alloweed and (B) is the number of measurement taken that day. </t>
  </si>
  <si>
    <t xml:space="preserve">        Must meet the specified limit ≥ 95% of the time.</t>
  </si>
  <si>
    <t xml:space="preserve">        the turbidity values should also be  recorded in the box at the bottom of the page (e.g., "1.1, 1.5, or 5.1, 5.6").</t>
  </si>
  <si>
    <t xml:space="preserve">  4.   Maximum allowed turbidity levels (Never Exceeding) are 1.0 NTU for conventional and direct filtration and 5.0 NTU for other technologies.  In recording the number of turbidity measurements exceeding 1.0 NTU or 5.0 NTU,</t>
  </si>
  <si>
    <t xml:space="preserve"> 16.   Single or Combined Inactivation ratio equals I.R. for Baffling Factor(s) as per system requirements.</t>
  </si>
  <si>
    <t>CTcalc divided by CTrequired (footnote 12/footnote 15).  This value must be greater than the systems Required Log Inactivation each day to remain in compliance.</t>
  </si>
  <si>
    <t xml:space="preserve">  2.   From the Turbidity Entry Form enter the actural turbidity values obtained according to the below information: (Enter the total hours plant run time per day on Form F-5 and this will generate the amount of samples required for that day).</t>
  </si>
  <si>
    <t>Total Log Reduction Required =</t>
  </si>
  <si>
    <t>Log Reduction Allowed for Treatment =</t>
  </si>
  <si>
    <t>Log Reduction Required for Disinfection  =</t>
  </si>
  <si>
    <t>Enter Baffling Factor =</t>
  </si>
  <si>
    <r>
      <t>Contact Time T=T</t>
    </r>
    <r>
      <rPr>
        <vertAlign val="subscript"/>
        <sz val="7"/>
        <color indexed="8"/>
        <rFont val="Arial"/>
        <family val="2"/>
      </rPr>
      <t>10</t>
    </r>
  </si>
  <si>
    <t>Giardia</t>
  </si>
  <si>
    <t>(Combined Filter Effluent, CFE)</t>
  </si>
  <si>
    <t>STATE OF MONTANA:  DEPT. OF ENVIRONMENTAL QUALITY</t>
  </si>
  <si>
    <t>MONTHLY REPORT FOR INDIVIDUAL FILTER TURBIDITY COMPLIANCE</t>
  </si>
  <si>
    <t>Measurement Used</t>
  </si>
  <si>
    <t>A</t>
  </si>
  <si>
    <t>B</t>
  </si>
  <si>
    <t>C</t>
  </si>
  <si>
    <t>VALIDATE IN-LINE TURBIDMETERS(S) MONTHLY</t>
  </si>
  <si>
    <t>BENCH-TOP CALIBRATION QUARTERLY BY A PRIMARY NTU STANDARD</t>
  </si>
  <si>
    <t xml:space="preserve">Specified NTU Limit: </t>
  </si>
  <si>
    <t xml:space="preserve">Treatment Type: </t>
  </si>
  <si>
    <t>Total Number of Filters:</t>
  </si>
  <si>
    <t>PWSID:</t>
  </si>
  <si>
    <t>Return Completed Form to Department of Environnmental Quality, Public Water Supply,</t>
  </si>
  <si>
    <t>Phone:</t>
  </si>
  <si>
    <t>Filter Number</t>
  </si>
  <si>
    <t>Maximum Filter NTU for the Month</t>
  </si>
  <si>
    <t>Total Number of NTU Measurements Taken for the Month</t>
  </si>
  <si>
    <t>Total Number of NTU Measurements ≤ Specified Limit for the Month</t>
  </si>
  <si>
    <t>Total Number of NTU Measurements &gt; 5.0 for the Month</t>
  </si>
  <si>
    <t>B. Depending on the filtration technology employed, the number of turbidity measurements meeting the following levels must be recorded:</t>
  </si>
  <si>
    <t>C. At no time may the system's filtered water exceed 5.0 NTU.</t>
  </si>
  <si>
    <r>
      <t>1)</t>
    </r>
    <r>
      <rPr>
        <sz val="8"/>
        <rFont val="Arial"/>
        <family val="2"/>
      </rPr>
      <t xml:space="preserve"> Conventional treatment or direct filtration ≤ 0.5 NTU in at least 95% of measurements taken during the month. </t>
    </r>
  </si>
  <si>
    <t xml:space="preserve">A. Individual filter effluent (IFE) turbidity shall be recorded continuously with one turbidity value recorded for every 15 minutes the filter is in operation. </t>
  </si>
  <si>
    <r>
      <t>3)</t>
    </r>
    <r>
      <rPr>
        <sz val="8"/>
        <rFont val="Arial"/>
        <family val="2"/>
      </rPr>
      <t xml:space="preserve"> Slow sand and diatomaceous earth filtration ≤ 1.0 NTU in at least 95% of measurements taken during the month.</t>
    </r>
  </si>
  <si>
    <r>
      <t>2)</t>
    </r>
    <r>
      <rPr>
        <sz val="8"/>
        <rFont val="Arial"/>
        <family val="2"/>
      </rPr>
      <t xml:space="preserve"> Alternative filtration (cartridge filtration 1.0 absolute) ≤ 1.0 NTU in at least 95% of measurements taken during the month.</t>
    </r>
  </si>
  <si>
    <t xml:space="preserve"> Record percentage of each filter number meeting specified limit for the month = B/A x 100 = ______ %</t>
  </si>
  <si>
    <r>
      <t xml:space="preserve">Date: </t>
    </r>
    <r>
      <rPr>
        <u val="single"/>
        <sz val="8"/>
        <rFont val="Arial"/>
        <family val="2"/>
      </rPr>
      <t xml:space="preserve">                                   </t>
    </r>
  </si>
  <si>
    <r>
      <t xml:space="preserve">Date: </t>
    </r>
    <r>
      <rPr>
        <u val="single"/>
        <sz val="8"/>
        <rFont val="Arial"/>
        <family val="2"/>
      </rPr>
      <t xml:space="preserve">                                          </t>
    </r>
    <r>
      <rPr>
        <sz val="8"/>
        <rFont val="Arial"/>
        <family val="2"/>
      </rPr>
      <t xml:space="preserve">  </t>
    </r>
  </si>
  <si>
    <r>
      <t xml:space="preserve">By Whom: </t>
    </r>
    <r>
      <rPr>
        <u val="single"/>
        <sz val="8"/>
        <rFont val="Arial"/>
        <family val="2"/>
      </rPr>
      <t xml:space="preserve">                                              </t>
    </r>
  </si>
  <si>
    <r>
      <t xml:space="preserve">By Whom: </t>
    </r>
    <r>
      <rPr>
        <u val="single"/>
        <sz val="8"/>
        <rFont val="Arial"/>
        <family val="2"/>
      </rPr>
      <t xml:space="preserve">                                      </t>
    </r>
  </si>
  <si>
    <r>
      <t xml:space="preserve">Last Calibration Date: </t>
    </r>
    <r>
      <rPr>
        <u val="single"/>
        <sz val="8"/>
        <rFont val="Arial"/>
        <family val="2"/>
      </rPr>
      <t xml:space="preserve">                                                         </t>
    </r>
  </si>
  <si>
    <r>
      <t xml:space="preserve">Checked against:  </t>
    </r>
    <r>
      <rPr>
        <u val="single"/>
        <sz val="8"/>
        <rFont val="Arial"/>
        <family val="2"/>
      </rPr>
      <t xml:space="preserve">            </t>
    </r>
  </si>
  <si>
    <t>System Name:</t>
  </si>
  <si>
    <t>MGD</t>
  </si>
  <si>
    <t>PPM</t>
  </si>
  <si>
    <t>Alum</t>
  </si>
  <si>
    <t>Ferric</t>
  </si>
  <si>
    <t>Other</t>
  </si>
  <si>
    <t xml:space="preserve">PAC </t>
  </si>
  <si>
    <t>Click on cell below to select 
Coagulant    Polymer</t>
  </si>
  <si>
    <t>SWTR Manager PO BOX 200901 Helena, MT 59620-0901</t>
  </si>
  <si>
    <t>SWTR Manager, Public Water Supply PO BOX 200901 Helena, MT 59620-0901</t>
  </si>
  <si>
    <t>Total</t>
  </si>
  <si>
    <t>ProPac</t>
  </si>
  <si>
    <t>Aquahawk</t>
  </si>
  <si>
    <t>None</t>
  </si>
  <si>
    <t>SuperFloc</t>
  </si>
  <si>
    <t>Cat Poly</t>
  </si>
  <si>
    <t>MagnaFloc</t>
  </si>
  <si>
    <t>T-Floc</t>
  </si>
  <si>
    <t>RC-102</t>
  </si>
  <si>
    <t>WC-2195</t>
  </si>
  <si>
    <t>LT-25</t>
  </si>
  <si>
    <t>Cat-1417</t>
  </si>
  <si>
    <t>AquaFloc</t>
  </si>
  <si>
    <t>WC-8301</t>
  </si>
  <si>
    <t>592c</t>
  </si>
  <si>
    <t>EC-462</t>
  </si>
  <si>
    <t>CMI-633</t>
  </si>
  <si>
    <t>Nalcolyte</t>
  </si>
  <si>
    <t xml:space="preserve">Finished Water pH </t>
  </si>
  <si>
    <t>Finished Water Temp</t>
  </si>
  <si>
    <t>No. of Sites where Disinfectant Residual was:</t>
  </si>
  <si>
    <t xml:space="preserve">Measured. 
Record Chlorine Residual Value </t>
  </si>
  <si>
    <t xml:space="preserve">Raw Water </t>
  </si>
  <si>
    <t>Lowest I.R. =</t>
  </si>
  <si>
    <t>Raw Water Treated:  Metered volume or estimated volume</t>
  </si>
  <si>
    <t xml:space="preserve">  3.   Depending on the treatment type employed, the number of finished water turbidity samples meeting the following specified limits must be recorded:  Conventional treatment or direct filtration, ≤0.5 NTU; slow sand filtration, ≤1.0 NTU;</t>
  </si>
  <si>
    <t>Conventional</t>
  </si>
  <si>
    <t>Pressure Sand</t>
  </si>
  <si>
    <t>Cartridge</t>
  </si>
  <si>
    <t>Pres. Sand &amp; Cartridge</t>
  </si>
  <si>
    <t>Slow Sand</t>
  </si>
  <si>
    <t>Surface Water</t>
  </si>
  <si>
    <t>GWUDISW</t>
  </si>
  <si>
    <r>
      <t xml:space="preserve">Log Inactivation Ratio </t>
    </r>
    <r>
      <rPr>
        <sz val="8"/>
        <rFont val="Arial"/>
        <family val="2"/>
      </rPr>
      <t>≥</t>
    </r>
  </si>
  <si>
    <t>Filtration Type:</t>
  </si>
  <si>
    <t>MCL=</t>
  </si>
  <si>
    <t>MAX=</t>
  </si>
  <si>
    <t>Press. Sand &amp; Cartridge</t>
  </si>
  <si>
    <t>Unfiltered</t>
  </si>
  <si>
    <t>Form F-5 (12-2008)</t>
  </si>
  <si>
    <t>Distribution System</t>
  </si>
  <si>
    <t>F-2 (12-2008)</t>
  </si>
  <si>
    <t>Operating Time:  Enter as hours/day of operation.</t>
  </si>
  <si>
    <t>WT-40P</t>
  </si>
  <si>
    <t>AquaPure</t>
  </si>
  <si>
    <t>If Additional Baffling Factor is used:</t>
  </si>
  <si>
    <t>And Minimum Volume (Gallons) =</t>
  </si>
  <si>
    <r>
      <t>Enter 2</t>
    </r>
    <r>
      <rPr>
        <vertAlign val="superscript"/>
        <sz val="10"/>
        <color indexed="8"/>
        <rFont val="Arial"/>
        <family val="2"/>
      </rPr>
      <t>nd</t>
    </r>
    <r>
      <rPr>
        <sz val="10"/>
        <color indexed="8"/>
        <rFont val="Arial"/>
        <family val="2"/>
      </rPr>
      <t xml:space="preserve"> Baffling Factor = </t>
    </r>
  </si>
  <si>
    <t>vol total</t>
  </si>
  <si>
    <t>vol eff 1</t>
  </si>
  <si>
    <t>vol eff 2</t>
  </si>
  <si>
    <t>t10 1</t>
  </si>
  <si>
    <t>t10 2</t>
  </si>
  <si>
    <t>t10 total</t>
  </si>
  <si>
    <t>CT calc 1</t>
  </si>
  <si>
    <t>CT calc 2</t>
  </si>
  <si>
    <t>CT total</t>
  </si>
  <si>
    <t>ir 1</t>
  </si>
  <si>
    <t>ir 2</t>
  </si>
  <si>
    <t>ir total</t>
  </si>
  <si>
    <t>Direct</t>
  </si>
  <si>
    <t>Max NTU=</t>
  </si>
  <si>
    <t>Required Inactivation Ratio ≥ 1.0</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</si>
</sst>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numFmt numFmtId="166" formatCode="0.000"/>
    <numFmt numFmtId="167" formatCode="0.0000"/>
    <numFmt numFmtId="168" formatCode="0.00000"/>
    <numFmt numFmtId="169" formatCode="0.000000"/>
    <numFmt numFmtId="170" formatCode="0.0000000"/>
    <numFmt numFmtId="171" formatCode="0.0%"/>
    <numFmt numFmtId="172" formatCode="[$-409]dddd\,\ mmmm\ dd\,\ yyyy"/>
    <numFmt numFmtId="173" formatCode="[$-409]mmmm\ d\,\ yyyy;@"/>
    <numFmt numFmtId="174" formatCode="mmm\-yyyy"/>
    <numFmt numFmtId="175" formatCode="mmmm\-yyyy"/>
    <numFmt numFmtId="176" formatCode="[$-409]h:mm:ss\ AM/PM"/>
    <numFmt numFmtId="177" formatCode="yyyy"/>
    <numFmt numFmtId="178" formatCode="yy"/>
    <numFmt numFmtId="179" formatCode="m/d;@"/>
    <numFmt numFmtId="180" formatCode="[$-409]mmmmm;@"/>
    <numFmt numFmtId="181" formatCode=";;;"/>
    <numFmt numFmtId="182" formatCode="m/d/yyyy;@"/>
    <numFmt numFmtId="183" formatCode="d"/>
    <numFmt numFmtId="184" formatCode="&quot;Yes&quot;;&quot;Yes&quot;;&quot;No&quot;"/>
    <numFmt numFmtId="185" formatCode="&quot;True&quot;;&quot;True&quot;;&quot;False&quot;"/>
    <numFmt numFmtId="186" formatCode="&quot;On&quot;;&quot;On&quot;;&quot;Off&quot;"/>
    <numFmt numFmtId="187" formatCode="[$€-2]\ #,##0.00_);[Red]\([$€-2]\ #,##0.00\)"/>
    <numFmt numFmtId="188" formatCode="0.00;&quot; NTU&quot;"/>
    <numFmt numFmtId="189" formatCode="mm/dd/yy;@"/>
    <numFmt numFmtId="190" formatCode="0.000;&quot; NTU&quot;"/>
    <numFmt numFmtId="191" formatCode="mmm"/>
    <numFmt numFmtId="192" formatCode="mmmm"/>
    <numFmt numFmtId="193" formatCode="0.0;&quot; NTU&quot;"/>
    <numFmt numFmtId="194" formatCode="#,##0.0"/>
  </numFmts>
  <fonts count="58">
    <font>
      <sz val="10"/>
      <name val="Arial"/>
      <family val="0"/>
    </font>
    <font>
      <sz val="10"/>
      <color indexed="12"/>
      <name val="Arial"/>
      <family val="2"/>
    </font>
    <font>
      <sz val="8"/>
      <name val="Arial"/>
      <family val="2"/>
    </font>
    <font>
      <sz val="7"/>
      <name val="Arial"/>
      <family val="2"/>
    </font>
    <font>
      <b/>
      <sz val="8"/>
      <name val="Arial"/>
      <family val="2"/>
    </font>
    <font>
      <u val="single"/>
      <sz val="8"/>
      <name val="Arial"/>
      <family val="2"/>
    </font>
    <font>
      <sz val="9"/>
      <name val="Arial"/>
      <family val="2"/>
    </font>
    <font>
      <b/>
      <sz val="9"/>
      <name val="Arial"/>
      <family val="2"/>
    </font>
    <font>
      <u val="single"/>
      <sz val="10"/>
      <name val="Arial"/>
      <family val="2"/>
    </font>
    <font>
      <b/>
      <sz val="12"/>
      <name val="Arial"/>
      <family val="2"/>
    </font>
    <font>
      <vertAlign val="superscript"/>
      <sz val="7"/>
      <name val="Arial"/>
      <family val="2"/>
    </font>
    <font>
      <sz val="6"/>
      <name val="Arial"/>
      <family val="2"/>
    </font>
    <font>
      <b/>
      <sz val="10"/>
      <name val="Arial"/>
      <family val="2"/>
    </font>
    <font>
      <sz val="5"/>
      <name val="Arial"/>
      <family val="2"/>
    </font>
    <font>
      <sz val="9"/>
      <color indexed="8"/>
      <name val="Arial"/>
      <family val="2"/>
    </font>
    <font>
      <u val="single"/>
      <sz val="10"/>
      <color indexed="12"/>
      <name val="Arial"/>
      <family val="2"/>
    </font>
    <font>
      <u val="single"/>
      <sz val="10"/>
      <color indexed="36"/>
      <name val="Arial"/>
      <family val="2"/>
    </font>
    <font>
      <sz val="7"/>
      <color indexed="12"/>
      <name val="Arial"/>
      <family val="2"/>
    </font>
    <font>
      <b/>
      <sz val="7"/>
      <name val="Arial"/>
      <family val="2"/>
    </font>
    <font>
      <vertAlign val="superscript"/>
      <sz val="10"/>
      <name val="Arial"/>
      <family val="2"/>
    </font>
    <font>
      <sz val="10"/>
      <color indexed="10"/>
      <name val="Arial"/>
      <family val="2"/>
    </font>
    <font>
      <sz val="10"/>
      <color indexed="8"/>
      <name val="Arial"/>
      <family val="2"/>
    </font>
    <font>
      <vertAlign val="subscript"/>
      <sz val="10"/>
      <name val="Arial"/>
      <family val="2"/>
    </font>
    <font>
      <sz val="21.75"/>
      <color indexed="8"/>
      <name val="Arial"/>
      <family val="2"/>
    </font>
    <font>
      <sz val="9.2"/>
      <color indexed="8"/>
      <name val="Arial"/>
      <family val="2"/>
    </font>
    <font>
      <b/>
      <sz val="9"/>
      <color indexed="8"/>
      <name val="Arial"/>
      <family val="2"/>
    </font>
    <font>
      <vertAlign val="superscript"/>
      <sz val="8"/>
      <name val="Arial"/>
      <family val="2"/>
    </font>
    <font>
      <sz val="8"/>
      <color indexed="10"/>
      <name val="Arial"/>
      <family val="2"/>
    </font>
    <font>
      <sz val="7"/>
      <color indexed="8"/>
      <name val="Arial"/>
      <family val="2"/>
    </font>
    <font>
      <vertAlign val="subscript"/>
      <sz val="7"/>
      <color indexed="8"/>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1"/>
      <color indexed="8"/>
      <name val="Arial"/>
      <family val="2"/>
    </font>
    <font>
      <b/>
      <sz val="20"/>
      <color indexed="8"/>
      <name val="Arial"/>
      <family val="2"/>
    </font>
    <font>
      <b/>
      <sz val="16"/>
      <color indexed="8"/>
      <name val="Arial"/>
      <family val="2"/>
    </font>
    <font>
      <b/>
      <sz val="12"/>
      <color indexed="8"/>
      <name val="Arial"/>
      <family val="2"/>
    </font>
    <font>
      <b/>
      <sz val="9.2"/>
      <color indexed="8"/>
      <name val="Arial"/>
      <family val="2"/>
    </font>
    <font>
      <u val="single"/>
      <sz val="11"/>
      <color indexed="10"/>
      <name val="Arial"/>
      <family val="2"/>
    </font>
    <font>
      <b/>
      <sz val="10"/>
      <color indexed="10"/>
      <name val="Arial"/>
      <family val="2"/>
    </font>
    <font>
      <b/>
      <sz val="8"/>
      <color indexed="8"/>
      <name val="Arial"/>
      <family val="2"/>
    </font>
    <font>
      <b/>
      <sz val="10"/>
      <color indexed="8"/>
      <name val="Arial"/>
      <family val="2"/>
    </font>
    <font>
      <b/>
      <sz val="9.2"/>
      <color indexed="18"/>
      <name val="Arial"/>
      <family val="2"/>
    </font>
    <font>
      <vertAlign val="superscript"/>
      <sz val="10"/>
      <color indexed="8"/>
      <name val="Arial"/>
      <family val="2"/>
    </font>
  </fonts>
  <fills count="20">
    <fill>
      <patternFill/>
    </fill>
    <fill>
      <patternFill patternType="gray125"/>
    </fill>
    <fill>
      <patternFill patternType="solid">
        <fgColor indexed="63"/>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style="thin">
        <color indexed="49"/>
      </top>
      <bottom style="double">
        <color indexed="49"/>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double"/>
      <right>
        <color indexed="63"/>
      </right>
      <top>
        <color indexed="63"/>
      </top>
      <bottom style="double"/>
    </border>
    <border>
      <left>
        <color indexed="63"/>
      </left>
      <right>
        <color indexed="63"/>
      </right>
      <top>
        <color indexed="63"/>
      </top>
      <bottom style="double"/>
    </border>
    <border>
      <left style="thin"/>
      <right style="thin"/>
      <top style="thin"/>
      <bottom style="thin"/>
    </border>
    <border>
      <left style="thin"/>
      <right>
        <color indexed="63"/>
      </right>
      <top style="thin"/>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medium"/>
    </border>
    <border>
      <left style="double"/>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style="medium"/>
    </border>
    <border>
      <left style="thin"/>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color indexed="63"/>
      </right>
      <top>
        <color indexed="63"/>
      </top>
      <bottom style="double"/>
    </border>
    <border>
      <left style="thin"/>
      <right style="thin"/>
      <top>
        <color indexed="63"/>
      </top>
      <bottom style="double"/>
    </border>
    <border>
      <left>
        <color indexed="63"/>
      </left>
      <right style="thin"/>
      <top>
        <color indexed="63"/>
      </top>
      <bottom style="double"/>
    </border>
    <border>
      <left>
        <color indexed="63"/>
      </left>
      <right style="thin"/>
      <top style="thin"/>
      <bottom style="mediu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style="thin"/>
      <right style="double"/>
      <top style="thin"/>
      <bottom style="thin"/>
    </border>
    <border>
      <left style="thin"/>
      <right>
        <color indexed="63"/>
      </right>
      <top style="thin"/>
      <bottom style="medium"/>
    </border>
    <border>
      <left style="thin"/>
      <right style="double"/>
      <top style="thin"/>
      <bottom style="medium"/>
    </border>
    <border>
      <left>
        <color indexed="63"/>
      </left>
      <right>
        <color indexed="63"/>
      </right>
      <top style="double"/>
      <bottom style="thin"/>
    </border>
    <border>
      <left style="medium"/>
      <right style="thin"/>
      <top style="thin"/>
      <bottom style="mediu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style="medium"/>
      <bottom style="thin"/>
    </border>
    <border>
      <left style="thin"/>
      <right style="thin"/>
      <top style="thin"/>
      <bottom style="double"/>
    </border>
    <border>
      <left>
        <color indexed="63"/>
      </left>
      <right>
        <color indexed="63"/>
      </right>
      <top style="thin"/>
      <bottom style="thin"/>
    </border>
    <border>
      <left>
        <color indexed="63"/>
      </left>
      <right style="thin"/>
      <top style="medium"/>
      <bottom style="double"/>
    </border>
    <border>
      <left style="thin"/>
      <right>
        <color indexed="63"/>
      </right>
      <top style="medium"/>
      <bottom style="double"/>
    </border>
    <border>
      <left style="thin"/>
      <right>
        <color indexed="63"/>
      </right>
      <top>
        <color indexed="63"/>
      </top>
      <bottom style="thin"/>
    </border>
    <border>
      <left>
        <color indexed="63"/>
      </left>
      <right style="thin"/>
      <top style="medium"/>
      <bottom style="thin"/>
    </border>
    <border>
      <left style="thin"/>
      <right style="thin"/>
      <top style="medium"/>
      <bottom style="thin"/>
    </border>
    <border>
      <left>
        <color indexed="63"/>
      </left>
      <right style="double"/>
      <top>
        <color indexed="63"/>
      </top>
      <bottom style="double"/>
    </border>
    <border>
      <left style="thin"/>
      <right>
        <color indexed="63"/>
      </right>
      <top style="medium"/>
      <bottom>
        <color indexed="63"/>
      </bottom>
    </border>
    <border>
      <left>
        <color indexed="63"/>
      </left>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2" borderId="0" applyNumberFormat="0" applyBorder="0" applyAlignment="0" applyProtection="0"/>
    <xf numFmtId="0" fontId="31" fillId="5" borderId="0" applyNumberFormat="0" applyBorder="0" applyAlignment="0" applyProtection="0"/>
    <xf numFmtId="0" fontId="31" fillId="3"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9" borderId="0" applyNumberFormat="0" applyBorder="0" applyAlignment="0" applyProtection="0"/>
    <xf numFmtId="0" fontId="31" fillId="3" borderId="0" applyNumberFormat="0" applyBorder="0" applyAlignment="0" applyProtection="0"/>
    <xf numFmtId="0" fontId="32" fillId="10"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6" borderId="0" applyNumberFormat="0" applyBorder="0" applyAlignment="0" applyProtection="0"/>
    <xf numFmtId="0" fontId="32" fillId="10" borderId="0" applyNumberFormat="0" applyBorder="0" applyAlignment="0" applyProtection="0"/>
    <xf numFmtId="0" fontId="32" fillId="3"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33" fillId="15" borderId="0" applyNumberFormat="0" applyBorder="0" applyAlignment="0" applyProtection="0"/>
    <xf numFmtId="0" fontId="34" fillId="2" borderId="1" applyNumberFormat="0" applyAlignment="0" applyProtection="0"/>
    <xf numFmtId="0" fontId="35"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6" fillId="0" borderId="0" applyNumberFormat="0" applyFill="0" applyBorder="0" applyAlignment="0" applyProtection="0"/>
    <xf numFmtId="0" fontId="37" fillId="17"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5" fillId="0" borderId="0" applyNumberFormat="0" applyFill="0" applyBorder="0" applyAlignment="0" applyProtection="0"/>
    <xf numFmtId="0" fontId="41" fillId="3" borderId="1" applyNumberFormat="0" applyAlignment="0" applyProtection="0"/>
    <xf numFmtId="0" fontId="42" fillId="0" borderId="6" applyNumberFormat="0" applyFill="0" applyAlignment="0" applyProtection="0"/>
    <xf numFmtId="0" fontId="43" fillId="8" borderId="0" applyNumberFormat="0" applyBorder="0" applyAlignment="0" applyProtection="0"/>
    <xf numFmtId="0" fontId="0" fillId="4" borderId="7" applyNumberFormat="0" applyFont="0" applyAlignment="0" applyProtection="0"/>
    <xf numFmtId="0" fontId="44" fillId="2"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4" fillId="0" borderId="9" applyNumberFormat="0" applyFill="0" applyAlignment="0" applyProtection="0"/>
    <xf numFmtId="0" fontId="46" fillId="0" borderId="0" applyNumberFormat="0" applyFill="0" applyBorder="0" applyAlignment="0" applyProtection="0"/>
  </cellStyleXfs>
  <cellXfs count="402">
    <xf numFmtId="0" fontId="0" fillId="0" borderId="0" xfId="0" applyAlignment="1">
      <alignment/>
    </xf>
    <xf numFmtId="0" fontId="0" fillId="0" borderId="0" xfId="0" applyAlignment="1" applyProtection="1">
      <alignment/>
      <protection/>
    </xf>
    <xf numFmtId="0" fontId="0" fillId="0" borderId="0" xfId="0" applyBorder="1" applyAlignment="1" applyProtection="1">
      <alignment/>
      <protection/>
    </xf>
    <xf numFmtId="0" fontId="9" fillId="0" borderId="0" xfId="0" applyFont="1" applyAlignment="1" applyProtection="1">
      <alignment horizontal="center"/>
      <protection/>
    </xf>
    <xf numFmtId="0" fontId="12" fillId="0" borderId="0" xfId="0" applyFont="1" applyAlignment="1" applyProtection="1">
      <alignment horizontal="center"/>
      <protection/>
    </xf>
    <xf numFmtId="0" fontId="14" fillId="0" borderId="0" xfId="0" applyFont="1" applyBorder="1" applyAlignment="1" applyProtection="1">
      <alignment horizontal="center"/>
      <protection/>
    </xf>
    <xf numFmtId="0" fontId="14" fillId="0" borderId="0" xfId="0" applyFont="1" applyBorder="1" applyAlignment="1" applyProtection="1">
      <alignment horizontal="right"/>
      <protection/>
    </xf>
    <xf numFmtId="0" fontId="0" fillId="0" borderId="0" xfId="0" applyAlignment="1" applyProtection="1">
      <alignment horizontal="center"/>
      <protection/>
    </xf>
    <xf numFmtId="0" fontId="2" fillId="0" borderId="0" xfId="0" applyFont="1" applyAlignment="1" applyProtection="1">
      <alignment horizontal="center"/>
      <protection/>
    </xf>
    <xf numFmtId="0" fontId="0" fillId="0" borderId="0" xfId="0" applyBorder="1" applyAlignment="1" applyProtection="1">
      <alignment horizontal="center"/>
      <protection/>
    </xf>
    <xf numFmtId="0" fontId="0" fillId="0" borderId="10" xfId="0" applyFont="1" applyBorder="1" applyAlignment="1" applyProtection="1">
      <alignment horizontal="center"/>
      <protection/>
    </xf>
    <xf numFmtId="0" fontId="3" fillId="0" borderId="10" xfId="0" applyFont="1" applyBorder="1" applyAlignment="1" applyProtection="1">
      <alignment horizontal="center" wrapText="1"/>
      <protection/>
    </xf>
    <xf numFmtId="0" fontId="6" fillId="0" borderId="10" xfId="0" applyFont="1" applyBorder="1" applyAlignment="1" applyProtection="1">
      <alignment/>
      <protection/>
    </xf>
    <xf numFmtId="0" fontId="0" fillId="0" borderId="11" xfId="0" applyBorder="1" applyAlignment="1" applyProtection="1">
      <alignment vertical="center"/>
      <protection/>
    </xf>
    <xf numFmtId="0" fontId="3" fillId="0" borderId="11" xfId="0" applyFont="1" applyBorder="1" applyAlignment="1" applyProtection="1">
      <alignment horizontal="center" wrapText="1"/>
      <protection/>
    </xf>
    <xf numFmtId="0" fontId="3" fillId="0" borderId="11" xfId="0" applyFont="1" applyBorder="1" applyAlignment="1" applyProtection="1">
      <alignment horizontal="center" wrapText="1"/>
      <protection/>
    </xf>
    <xf numFmtId="0" fontId="3" fillId="0" borderId="12" xfId="0" applyFont="1" applyBorder="1" applyAlignment="1" applyProtection="1">
      <alignment horizontal="center" vertical="top" wrapText="1"/>
      <protection/>
    </xf>
    <xf numFmtId="0" fontId="3" fillId="0" borderId="0" xfId="0" applyFont="1" applyBorder="1" applyAlignment="1" applyProtection="1">
      <alignment horizontal="center" vertical="top" wrapText="1"/>
      <protection/>
    </xf>
    <xf numFmtId="0" fontId="3" fillId="0" borderId="13" xfId="0" applyFont="1" applyBorder="1" applyAlignment="1" applyProtection="1">
      <alignment horizontal="center" vertical="top" wrapText="1"/>
      <protection/>
    </xf>
    <xf numFmtId="0" fontId="3" fillId="0" borderId="13" xfId="0" applyFont="1" applyBorder="1" applyAlignment="1" applyProtection="1">
      <alignment horizontal="center" vertical="top" wrapText="1"/>
      <protection/>
    </xf>
    <xf numFmtId="0" fontId="3" fillId="0" borderId="11" xfId="0" applyFont="1" applyBorder="1" applyAlignment="1" applyProtection="1">
      <alignment horizontal="center" vertical="top" wrapText="1"/>
      <protection/>
    </xf>
    <xf numFmtId="0" fontId="3" fillId="0" borderId="12" xfId="0" applyFont="1" applyBorder="1" applyAlignment="1" applyProtection="1">
      <alignment horizontal="center" wrapText="1"/>
      <protection/>
    </xf>
    <xf numFmtId="0" fontId="3" fillId="0" borderId="0" xfId="0" applyFont="1" applyBorder="1" applyAlignment="1" applyProtection="1">
      <alignment horizontal="center" wrapText="1"/>
      <protection/>
    </xf>
    <xf numFmtId="0" fontId="0" fillId="0" borderId="0" xfId="0" applyAlignment="1" applyProtection="1">
      <alignment vertical="center"/>
      <protection/>
    </xf>
    <xf numFmtId="0" fontId="3" fillId="0" borderId="11"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6" borderId="14" xfId="0" applyFont="1" applyFill="1" applyBorder="1" applyAlignment="1" applyProtection="1">
      <alignment horizontal="center"/>
      <protection/>
    </xf>
    <xf numFmtId="0" fontId="3" fillId="6" borderId="15" xfId="0" applyFont="1" applyFill="1" applyBorder="1" applyAlignment="1" applyProtection="1">
      <alignment horizontal="center"/>
      <protection/>
    </xf>
    <xf numFmtId="0" fontId="3" fillId="6" borderId="15" xfId="0" applyFont="1" applyFill="1" applyBorder="1" applyAlignment="1" applyProtection="1">
      <alignment horizontal="center"/>
      <protection/>
    </xf>
    <xf numFmtId="0" fontId="0" fillId="6" borderId="15" xfId="0" applyFill="1" applyBorder="1" applyAlignment="1" applyProtection="1">
      <alignment/>
      <protection/>
    </xf>
    <xf numFmtId="0" fontId="0" fillId="6" borderId="16" xfId="0" applyFill="1" applyBorder="1" applyAlignment="1" applyProtection="1">
      <alignment/>
      <protection/>
    </xf>
    <xf numFmtId="1" fontId="6" fillId="0" borderId="17" xfId="0" applyNumberFormat="1" applyFont="1" applyBorder="1" applyAlignment="1" applyProtection="1">
      <alignment horizontal="center" vertical="center"/>
      <protection/>
    </xf>
    <xf numFmtId="164" fontId="0" fillId="0" borderId="18" xfId="0" applyNumberFormat="1" applyBorder="1" applyAlignment="1" applyProtection="1">
      <alignment/>
      <protection/>
    </xf>
    <xf numFmtId="164" fontId="0" fillId="0" borderId="19" xfId="0" applyNumberFormat="1" applyBorder="1" applyAlignment="1" applyProtection="1">
      <alignment/>
      <protection/>
    </xf>
    <xf numFmtId="164" fontId="4" fillId="0" borderId="19" xfId="0" applyNumberFormat="1" applyFont="1" applyBorder="1" applyAlignment="1" applyProtection="1">
      <alignment horizontal="right"/>
      <protection/>
    </xf>
    <xf numFmtId="2" fontId="1" fillId="0" borderId="19" xfId="0" applyNumberFormat="1" applyFont="1" applyBorder="1" applyAlignment="1" applyProtection="1">
      <alignment horizontal="center"/>
      <protection/>
    </xf>
    <xf numFmtId="0" fontId="3" fillId="0" borderId="0" xfId="0" applyFont="1" applyBorder="1" applyAlignment="1" applyProtection="1">
      <alignment/>
      <protection/>
    </xf>
    <xf numFmtId="0" fontId="3" fillId="0" borderId="0" xfId="0" applyFont="1" applyAlignment="1" applyProtection="1">
      <alignment horizontal="left"/>
      <protection/>
    </xf>
    <xf numFmtId="0" fontId="1" fillId="0" borderId="0" xfId="0" applyFont="1" applyBorder="1" applyAlignment="1" applyProtection="1">
      <alignment horizontal="center"/>
      <protection/>
    </xf>
    <xf numFmtId="164" fontId="3" fillId="0" borderId="0" xfId="0" applyNumberFormat="1" applyFont="1" applyAlignment="1" applyProtection="1">
      <alignment/>
      <protection/>
    </xf>
    <xf numFmtId="164" fontId="0" fillId="0" borderId="0" xfId="0" applyNumberFormat="1" applyAlignment="1" applyProtection="1">
      <alignment/>
      <protection/>
    </xf>
    <xf numFmtId="164" fontId="2" fillId="0" borderId="0" xfId="0" applyNumberFormat="1" applyFont="1" applyAlignment="1" applyProtection="1">
      <alignment/>
      <protection/>
    </xf>
    <xf numFmtId="164" fontId="0" fillId="0" borderId="0" xfId="0" applyNumberFormat="1" applyBorder="1" applyAlignment="1" applyProtection="1">
      <alignment/>
      <protection/>
    </xf>
    <xf numFmtId="0" fontId="3" fillId="0" borderId="0" xfId="0" applyFont="1" applyAlignment="1" applyProtection="1">
      <alignment horizontal="right"/>
      <protection/>
    </xf>
    <xf numFmtId="0" fontId="3" fillId="0" borderId="0" xfId="0" applyFont="1" applyAlignment="1" applyProtection="1">
      <alignment/>
      <protection/>
    </xf>
    <xf numFmtId="164" fontId="3" fillId="0" borderId="0" xfId="0" applyNumberFormat="1" applyFont="1" applyAlignment="1" applyProtection="1">
      <alignment/>
      <protection/>
    </xf>
    <xf numFmtId="164" fontId="0" fillId="0" borderId="0" xfId="0" applyNumberFormat="1" applyAlignment="1" applyProtection="1">
      <alignment/>
      <protection/>
    </xf>
    <xf numFmtId="164" fontId="2" fillId="0" borderId="20" xfId="0" applyNumberFormat="1" applyFont="1" applyBorder="1" applyAlignment="1" applyProtection="1">
      <alignment horizontal="center"/>
      <protection/>
    </xf>
    <xf numFmtId="164" fontId="0" fillId="0" borderId="0" xfId="0" applyNumberFormat="1" applyBorder="1" applyAlignment="1" applyProtection="1">
      <alignment/>
      <protection/>
    </xf>
    <xf numFmtId="0" fontId="3" fillId="0" borderId="0" xfId="0" applyFont="1" applyAlignment="1" applyProtection="1">
      <alignment/>
      <protection/>
    </xf>
    <xf numFmtId="0" fontId="0" fillId="0" borderId="0" xfId="0" applyBorder="1" applyAlignment="1" applyProtection="1">
      <alignment/>
      <protection/>
    </xf>
    <xf numFmtId="164" fontId="13" fillId="0" borderId="0" xfId="0" applyNumberFormat="1" applyFont="1" applyAlignment="1" applyProtection="1">
      <alignment/>
      <protection/>
    </xf>
    <xf numFmtId="0" fontId="0" fillId="0" borderId="0" xfId="0" applyAlignment="1" applyProtection="1">
      <alignment/>
      <protection/>
    </xf>
    <xf numFmtId="164" fontId="0" fillId="0" borderId="0" xfId="0" applyNumberFormat="1" applyAlignment="1" applyProtection="1">
      <alignment horizontal="center"/>
      <protection/>
    </xf>
    <xf numFmtId="164" fontId="4" fillId="0" borderId="0" xfId="0" applyNumberFormat="1" applyFont="1" applyAlignment="1" applyProtection="1">
      <alignment/>
      <protection/>
    </xf>
    <xf numFmtId="164" fontId="2" fillId="0" borderId="0" xfId="0" applyNumberFormat="1" applyFont="1" applyAlignment="1" applyProtection="1">
      <alignment/>
      <protection/>
    </xf>
    <xf numFmtId="0" fontId="2" fillId="0" borderId="0" xfId="0" applyFont="1" applyAlignment="1" applyProtection="1">
      <alignment/>
      <protection/>
    </xf>
    <xf numFmtId="2" fontId="17" fillId="0" borderId="19" xfId="0" applyNumberFormat="1" applyFont="1" applyBorder="1" applyAlignment="1" applyProtection="1">
      <alignment horizontal="center"/>
      <protection/>
    </xf>
    <xf numFmtId="0" fontId="0" fillId="0" borderId="21" xfId="0" applyBorder="1" applyAlignment="1" applyProtection="1">
      <alignment/>
      <protection/>
    </xf>
    <xf numFmtId="0" fontId="3" fillId="6" borderId="22" xfId="0" applyFont="1" applyFill="1" applyBorder="1" applyAlignment="1" applyProtection="1">
      <alignment horizontal="center"/>
      <protection/>
    </xf>
    <xf numFmtId="0" fontId="0" fillId="6" borderId="23" xfId="0" applyFill="1" applyBorder="1" applyAlignment="1" applyProtection="1">
      <alignment/>
      <protection/>
    </xf>
    <xf numFmtId="0" fontId="0" fillId="0" borderId="0" xfId="0" applyAlignment="1" applyProtection="1">
      <alignment horizontal="right"/>
      <protection/>
    </xf>
    <xf numFmtId="0" fontId="0" fillId="0" borderId="24" xfId="0" applyBorder="1" applyAlignment="1" applyProtection="1">
      <alignment horizontal="left" indent="1"/>
      <protection locked="0"/>
    </xf>
    <xf numFmtId="175" fontId="0" fillId="0" borderId="0" xfId="0" applyNumberFormat="1" applyAlignment="1" applyProtection="1">
      <alignment/>
      <protection/>
    </xf>
    <xf numFmtId="177" fontId="0" fillId="0" borderId="0" xfId="0" applyNumberFormat="1" applyAlignment="1">
      <alignment/>
    </xf>
    <xf numFmtId="179" fontId="0" fillId="0" borderId="0" xfId="0" applyNumberFormat="1" applyAlignment="1" applyProtection="1">
      <alignment/>
      <protection/>
    </xf>
    <xf numFmtId="174" fontId="21" fillId="0" borderId="0" xfId="0" applyNumberFormat="1" applyFont="1" applyAlignment="1" applyProtection="1">
      <alignment/>
      <protection/>
    </xf>
    <xf numFmtId="0" fontId="21" fillId="0" borderId="0" xfId="0" applyFont="1" applyAlignment="1" applyProtection="1">
      <alignment/>
      <protection/>
    </xf>
    <xf numFmtId="2" fontId="1" fillId="0" borderId="25" xfId="0" applyNumberFormat="1" applyFont="1" applyBorder="1" applyAlignment="1" applyProtection="1">
      <alignment horizontal="center"/>
      <protection locked="0"/>
    </xf>
    <xf numFmtId="164" fontId="1" fillId="0" borderId="26" xfId="0" applyNumberFormat="1" applyFont="1" applyBorder="1" applyAlignment="1" applyProtection="1">
      <alignment horizontal="center"/>
      <protection locked="0"/>
    </xf>
    <xf numFmtId="164" fontId="1" fillId="0" borderId="27" xfId="0" applyNumberFormat="1" applyFont="1" applyBorder="1" applyAlignment="1" applyProtection="1">
      <alignment horizontal="center"/>
      <protection locked="0"/>
    </xf>
    <xf numFmtId="0" fontId="0" fillId="0" borderId="24" xfId="0" applyBorder="1" applyAlignment="1" applyProtection="1">
      <alignment horizontal="left" indent="1"/>
      <protection/>
    </xf>
    <xf numFmtId="1" fontId="6" fillId="0" borderId="28" xfId="0" applyNumberFormat="1" applyFont="1" applyBorder="1" applyAlignment="1" applyProtection="1">
      <alignment horizontal="center" vertical="center"/>
      <protection/>
    </xf>
    <xf numFmtId="0" fontId="0" fillId="2" borderId="29" xfId="0" applyFill="1" applyBorder="1" applyAlignment="1" applyProtection="1">
      <alignment horizontal="center"/>
      <protection/>
    </xf>
    <xf numFmtId="0" fontId="0" fillId="2" borderId="30" xfId="0" applyFill="1" applyBorder="1" applyAlignment="1" applyProtection="1">
      <alignment horizontal="center"/>
      <protection/>
    </xf>
    <xf numFmtId="0" fontId="0" fillId="2" borderId="31" xfId="0" applyFill="1" applyBorder="1" applyAlignment="1" applyProtection="1">
      <alignment horizontal="center"/>
      <protection/>
    </xf>
    <xf numFmtId="0" fontId="0" fillId="2" borderId="32" xfId="0" applyFill="1" applyBorder="1" applyAlignment="1" applyProtection="1">
      <alignment horizontal="center"/>
      <protection/>
    </xf>
    <xf numFmtId="0" fontId="0" fillId="2" borderId="33" xfId="0" applyFill="1" applyBorder="1" applyAlignment="1" applyProtection="1">
      <alignment horizontal="center"/>
      <protection/>
    </xf>
    <xf numFmtId="0" fontId="0" fillId="2" borderId="34" xfId="0" applyFill="1" applyBorder="1" applyAlignment="1" applyProtection="1">
      <alignment horizontal="center"/>
      <protection/>
    </xf>
    <xf numFmtId="0" fontId="0" fillId="2" borderId="35" xfId="0" applyFill="1" applyBorder="1" applyAlignment="1" applyProtection="1">
      <alignment horizontal="center"/>
      <protection/>
    </xf>
    <xf numFmtId="0" fontId="0" fillId="2" borderId="36" xfId="0" applyFill="1" applyBorder="1" applyAlignment="1" applyProtection="1">
      <alignment horizontal="center"/>
      <protection/>
    </xf>
    <xf numFmtId="0" fontId="0" fillId="2" borderId="37" xfId="0" applyFill="1" applyBorder="1" applyAlignment="1" applyProtection="1">
      <alignment horizontal="center"/>
      <protection/>
    </xf>
    <xf numFmtId="164" fontId="0" fillId="2" borderId="26" xfId="0" applyNumberFormat="1" applyFill="1" applyBorder="1" applyAlignment="1" applyProtection="1">
      <alignment horizontal="center"/>
      <protection/>
    </xf>
    <xf numFmtId="164" fontId="0" fillId="2" borderId="20" xfId="0" applyNumberFormat="1" applyFill="1" applyBorder="1" applyAlignment="1" applyProtection="1">
      <alignment horizontal="center"/>
      <protection/>
    </xf>
    <xf numFmtId="164" fontId="0" fillId="2" borderId="38" xfId="0" applyNumberFormat="1" applyFill="1" applyBorder="1" applyAlignment="1" applyProtection="1">
      <alignment horizontal="center"/>
      <protection/>
    </xf>
    <xf numFmtId="164" fontId="0" fillId="2" borderId="27" xfId="0" applyNumberFormat="1" applyFill="1" applyBorder="1" applyAlignment="1" applyProtection="1">
      <alignment horizontal="center"/>
      <protection/>
    </xf>
    <xf numFmtId="164" fontId="0" fillId="2" borderId="39" xfId="0" applyNumberFormat="1" applyFill="1" applyBorder="1" applyAlignment="1" applyProtection="1">
      <alignment horizontal="center"/>
      <protection/>
    </xf>
    <xf numFmtId="164" fontId="0" fillId="2" borderId="40" xfId="0" applyNumberFormat="1" applyFill="1" applyBorder="1" applyAlignment="1" applyProtection="1">
      <alignment horizontal="center"/>
      <protection/>
    </xf>
    <xf numFmtId="0" fontId="3" fillId="6" borderId="23" xfId="0" applyFont="1" applyFill="1" applyBorder="1" applyAlignment="1" applyProtection="1">
      <alignment horizontal="center"/>
      <protection/>
    </xf>
    <xf numFmtId="0" fontId="0" fillId="0" borderId="0" xfId="0" applyFont="1" applyAlignment="1" applyProtection="1">
      <alignment/>
      <protection/>
    </xf>
    <xf numFmtId="0" fontId="18"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3" fillId="0" borderId="0" xfId="0" applyFont="1" applyBorder="1" applyAlignment="1" applyProtection="1">
      <alignment vertical="center" wrapText="1"/>
      <protection/>
    </xf>
    <xf numFmtId="1" fontId="3" fillId="18" borderId="0" xfId="0" applyNumberFormat="1" applyFont="1" applyFill="1" applyBorder="1" applyAlignment="1" applyProtection="1">
      <alignment horizontal="center"/>
      <protection/>
    </xf>
    <xf numFmtId="2" fontId="3" fillId="18" borderId="0" xfId="0" applyNumberFormat="1" applyFont="1" applyFill="1" applyBorder="1" applyAlignment="1" applyProtection="1">
      <alignment horizontal="center"/>
      <protection/>
    </xf>
    <xf numFmtId="164" fontId="3" fillId="18" borderId="0" xfId="0" applyNumberFormat="1" applyFont="1" applyFill="1" applyBorder="1" applyAlignment="1" applyProtection="1">
      <alignment horizontal="center"/>
      <protection/>
    </xf>
    <xf numFmtId="0" fontId="2" fillId="0" borderId="0" xfId="0" applyFont="1" applyBorder="1" applyAlignment="1" applyProtection="1">
      <alignment/>
      <protection/>
    </xf>
    <xf numFmtId="49" fontId="0" fillId="0" borderId="0" xfId="0" applyNumberFormat="1" applyFont="1" applyAlignment="1" applyProtection="1">
      <alignment/>
      <protection/>
    </xf>
    <xf numFmtId="0" fontId="3" fillId="0" borderId="0" xfId="0" applyFont="1" applyBorder="1" applyAlignment="1" applyProtection="1">
      <alignment horizontal="right"/>
      <protection/>
    </xf>
    <xf numFmtId="0" fontId="3" fillId="0" borderId="19" xfId="0" applyFont="1" applyBorder="1" applyAlignment="1" applyProtection="1">
      <alignment horizontal="center" wrapText="1"/>
      <protection/>
    </xf>
    <xf numFmtId="0" fontId="3" fillId="0" borderId="41" xfId="0" applyFont="1" applyBorder="1" applyAlignment="1" applyProtection="1">
      <alignment horizontal="center" wrapText="1"/>
      <protection/>
    </xf>
    <xf numFmtId="0" fontId="0" fillId="0" borderId="10" xfId="0" applyBorder="1" applyAlignment="1" applyProtection="1">
      <alignment/>
      <protection/>
    </xf>
    <xf numFmtId="0" fontId="3" fillId="0" borderId="42" xfId="0" applyFont="1" applyBorder="1" applyAlignment="1" applyProtection="1">
      <alignment horizontal="center" vertical="center" wrapText="1"/>
      <protection/>
    </xf>
    <xf numFmtId="0" fontId="3" fillId="0" borderId="11" xfId="0" applyFont="1" applyBorder="1" applyAlignment="1" applyProtection="1">
      <alignment vertical="center"/>
      <protection/>
    </xf>
    <xf numFmtId="0" fontId="3" fillId="0" borderId="41" xfId="0" applyFont="1" applyBorder="1" applyAlignment="1" applyProtection="1">
      <alignment horizontal="center" vertical="center" wrapText="1"/>
      <protection/>
    </xf>
    <xf numFmtId="0" fontId="3" fillId="0" borderId="43" xfId="0" applyFont="1" applyBorder="1" applyAlignment="1" applyProtection="1">
      <alignment horizontal="center" vertical="center" wrapText="1"/>
      <protection/>
    </xf>
    <xf numFmtId="0" fontId="3" fillId="0" borderId="0" xfId="0" applyFont="1" applyAlignment="1" applyProtection="1">
      <alignment/>
      <protection/>
    </xf>
    <xf numFmtId="182" fontId="3" fillId="0" borderId="20" xfId="0" applyNumberFormat="1" applyFont="1" applyBorder="1" applyAlignment="1" applyProtection="1">
      <alignment horizontal="center"/>
      <protection locked="0"/>
    </xf>
    <xf numFmtId="0" fontId="20" fillId="0" borderId="0" xfId="0" applyFont="1" applyBorder="1" applyAlignment="1" applyProtection="1">
      <alignment horizontal="center"/>
      <protection/>
    </xf>
    <xf numFmtId="2" fontId="1" fillId="0" borderId="44" xfId="0" applyNumberFormat="1" applyFont="1" applyBorder="1" applyAlignment="1" applyProtection="1">
      <alignment horizontal="center"/>
      <protection locked="0"/>
    </xf>
    <xf numFmtId="181" fontId="0" fillId="0" borderId="0" xfId="0" applyNumberFormat="1" applyAlignment="1" applyProtection="1">
      <alignment/>
      <protection/>
    </xf>
    <xf numFmtId="0" fontId="2" fillId="0" borderId="20" xfId="0" applyFont="1" applyBorder="1" applyAlignment="1" applyProtection="1">
      <alignment horizontal="center" wrapText="1"/>
      <protection/>
    </xf>
    <xf numFmtId="0" fontId="2" fillId="0" borderId="20" xfId="0" applyFont="1" applyBorder="1" applyAlignment="1" applyProtection="1">
      <alignment horizontal="center" vertical="center" wrapText="1"/>
      <protection/>
    </xf>
    <xf numFmtId="0" fontId="2" fillId="2" borderId="20" xfId="0" applyFont="1" applyFill="1" applyBorder="1" applyAlignment="1" applyProtection="1">
      <alignment horizontal="center"/>
      <protection/>
    </xf>
    <xf numFmtId="0" fontId="0" fillId="0" borderId="0" xfId="0" applyBorder="1" applyAlignment="1" applyProtection="1">
      <alignment horizontal="left" indent="1"/>
      <protection/>
    </xf>
    <xf numFmtId="182" fontId="0" fillId="0" borderId="0" xfId="0" applyNumberFormat="1" applyBorder="1" applyAlignment="1" applyProtection="1">
      <alignment/>
      <protection/>
    </xf>
    <xf numFmtId="0" fontId="12" fillId="0" borderId="0" xfId="0" applyFont="1" applyAlignment="1" applyProtection="1">
      <alignment/>
      <protection/>
    </xf>
    <xf numFmtId="0" fontId="0" fillId="0" borderId="45" xfId="0" applyBorder="1" applyAlignment="1">
      <alignment/>
    </xf>
    <xf numFmtId="0" fontId="2" fillId="0" borderId="0" xfId="0" applyFont="1" applyAlignment="1">
      <alignment/>
    </xf>
    <xf numFmtId="174" fontId="0" fillId="0" borderId="0" xfId="0" applyNumberFormat="1" applyBorder="1" applyAlignment="1" applyProtection="1">
      <alignment horizontal="left" indent="1"/>
      <protection/>
    </xf>
    <xf numFmtId="164" fontId="2" fillId="0" borderId="20" xfId="0" applyNumberFormat="1" applyFont="1" applyBorder="1" applyAlignment="1" applyProtection="1">
      <alignment horizontal="center"/>
      <protection locked="0"/>
    </xf>
    <xf numFmtId="1" fontId="2" fillId="0" borderId="20" xfId="0" applyNumberFormat="1" applyFont="1" applyBorder="1" applyAlignment="1" applyProtection="1">
      <alignment horizontal="center"/>
      <protection locked="0"/>
    </xf>
    <xf numFmtId="2" fontId="2" fillId="2" borderId="20" xfId="0" applyNumberFormat="1" applyFont="1" applyFill="1" applyBorder="1" applyAlignment="1" applyProtection="1">
      <alignment horizontal="center"/>
      <protection/>
    </xf>
    <xf numFmtId="1" fontId="2" fillId="2" borderId="20" xfId="0" applyNumberFormat="1" applyFont="1" applyFill="1" applyBorder="1" applyAlignment="1" applyProtection="1">
      <alignment horizontal="center"/>
      <protection/>
    </xf>
    <xf numFmtId="164" fontId="2" fillId="2" borderId="20" xfId="0" applyNumberFormat="1" applyFont="1" applyFill="1" applyBorder="1" applyAlignment="1" applyProtection="1">
      <alignment horizontal="center"/>
      <protection/>
    </xf>
    <xf numFmtId="1" fontId="2" fillId="2" borderId="46" xfId="0" applyNumberFormat="1" applyFont="1" applyFill="1" applyBorder="1" applyAlignment="1" applyProtection="1">
      <alignment horizontal="center"/>
      <protection/>
    </xf>
    <xf numFmtId="1" fontId="2" fillId="2" borderId="47" xfId="0" applyNumberFormat="1" applyFont="1" applyFill="1" applyBorder="1" applyAlignment="1" applyProtection="1">
      <alignment horizontal="center"/>
      <protection/>
    </xf>
    <xf numFmtId="2" fontId="2" fillId="2" borderId="47" xfId="0" applyNumberFormat="1" applyFont="1" applyFill="1" applyBorder="1" applyAlignment="1" applyProtection="1">
      <alignment horizontal="center"/>
      <protection/>
    </xf>
    <xf numFmtId="164" fontId="2" fillId="2" borderId="48" xfId="0" applyNumberFormat="1" applyFont="1" applyFill="1" applyBorder="1" applyAlignment="1" applyProtection="1">
      <alignment horizontal="center"/>
      <protection/>
    </xf>
    <xf numFmtId="164" fontId="2" fillId="0" borderId="27" xfId="0" applyNumberFormat="1" applyFont="1" applyBorder="1" applyAlignment="1" applyProtection="1">
      <alignment horizontal="center"/>
      <protection locked="0"/>
    </xf>
    <xf numFmtId="1" fontId="2" fillId="0" borderId="27" xfId="0" applyNumberFormat="1" applyFont="1" applyBorder="1" applyAlignment="1" applyProtection="1">
      <alignment horizontal="center"/>
      <protection locked="0"/>
    </xf>
    <xf numFmtId="2" fontId="2" fillId="2" borderId="27" xfId="0" applyNumberFormat="1" applyFont="1" applyFill="1" applyBorder="1" applyAlignment="1" applyProtection="1">
      <alignment horizontal="center"/>
      <protection/>
    </xf>
    <xf numFmtId="1" fontId="2" fillId="2" borderId="27" xfId="0" applyNumberFormat="1" applyFont="1" applyFill="1" applyBorder="1" applyAlignment="1" applyProtection="1">
      <alignment horizontal="center"/>
      <protection/>
    </xf>
    <xf numFmtId="164" fontId="2" fillId="2" borderId="27" xfId="0" applyNumberFormat="1" applyFont="1" applyFill="1" applyBorder="1" applyAlignment="1" applyProtection="1">
      <alignment horizontal="center"/>
      <protection/>
    </xf>
    <xf numFmtId="1" fontId="2" fillId="2" borderId="49" xfId="0" applyNumberFormat="1" applyFont="1" applyFill="1" applyBorder="1" applyAlignment="1" applyProtection="1">
      <alignment horizontal="center"/>
      <protection/>
    </xf>
    <xf numFmtId="2" fontId="2" fillId="2" borderId="44" xfId="0" applyNumberFormat="1" applyFont="1" applyFill="1" applyBorder="1" applyAlignment="1" applyProtection="1">
      <alignment horizontal="center"/>
      <protection/>
    </xf>
    <xf numFmtId="164" fontId="2" fillId="2" borderId="50" xfId="0" applyNumberFormat="1" applyFont="1" applyFill="1" applyBorder="1" applyAlignment="1" applyProtection="1">
      <alignment horizontal="center"/>
      <protection/>
    </xf>
    <xf numFmtId="1" fontId="2" fillId="0" borderId="42" xfId="0" applyNumberFormat="1" applyFont="1" applyBorder="1" applyAlignment="1" applyProtection="1">
      <alignment horizontal="center"/>
      <protection/>
    </xf>
    <xf numFmtId="1" fontId="27" fillId="0" borderId="42" xfId="0" applyNumberFormat="1" applyFont="1" applyBorder="1" applyAlignment="1" applyProtection="1">
      <alignment horizontal="center"/>
      <protection/>
    </xf>
    <xf numFmtId="164" fontId="2" fillId="0" borderId="42" xfId="0" applyNumberFormat="1" applyFont="1" applyBorder="1" applyAlignment="1" applyProtection="1">
      <alignment horizontal="center"/>
      <protection/>
    </xf>
    <xf numFmtId="171" fontId="2" fillId="0" borderId="51" xfId="59" applyNumberFormat="1" applyFont="1" applyBorder="1" applyAlignment="1" applyProtection="1">
      <alignment horizontal="center"/>
      <protection/>
    </xf>
    <xf numFmtId="171" fontId="2" fillId="0" borderId="51" xfId="0" applyNumberFormat="1" applyFont="1" applyBorder="1" applyAlignment="1" applyProtection="1">
      <alignment horizontal="center"/>
      <protection/>
    </xf>
    <xf numFmtId="0" fontId="12" fillId="0" borderId="0" xfId="0" applyFont="1" applyAlignment="1" applyProtection="1">
      <alignment horizontal="left"/>
      <protection/>
    </xf>
    <xf numFmtId="0" fontId="12" fillId="0" borderId="0" xfId="0" applyFont="1" applyAlignment="1" applyProtection="1">
      <alignment/>
      <protection/>
    </xf>
    <xf numFmtId="0" fontId="3" fillId="0" borderId="42" xfId="0" applyFont="1" applyBorder="1" applyAlignment="1" applyProtection="1">
      <alignment horizontal="center" wrapText="1"/>
      <protection/>
    </xf>
    <xf numFmtId="0" fontId="28" fillId="0" borderId="0" xfId="0" applyFont="1" applyBorder="1" applyAlignment="1" applyProtection="1">
      <alignment horizontal="center" wrapText="1"/>
      <protection/>
    </xf>
    <xf numFmtId="164" fontId="21" fillId="2" borderId="26" xfId="0" applyNumberFormat="1" applyFont="1" applyFill="1" applyBorder="1" applyAlignment="1" applyProtection="1">
      <alignment horizontal="center"/>
      <protection/>
    </xf>
    <xf numFmtId="1" fontId="0" fillId="2" borderId="26" xfId="0" applyNumberFormat="1" applyFont="1" applyFill="1" applyBorder="1" applyAlignment="1" applyProtection="1">
      <alignment horizontal="center" vertical="center"/>
      <protection/>
    </xf>
    <xf numFmtId="2" fontId="0" fillId="2" borderId="10" xfId="0" applyNumberFormat="1" applyFont="1" applyFill="1" applyBorder="1" applyAlignment="1" applyProtection="1">
      <alignment horizontal="center" vertical="center"/>
      <protection/>
    </xf>
    <xf numFmtId="2" fontId="0" fillId="2" borderId="11" xfId="0" applyNumberFormat="1" applyFont="1" applyFill="1" applyBorder="1" applyAlignment="1" applyProtection="1">
      <alignment horizontal="center" vertical="center"/>
      <protection/>
    </xf>
    <xf numFmtId="2" fontId="0" fillId="2" borderId="26" xfId="0" applyNumberFormat="1" applyFont="1" applyFill="1" applyBorder="1" applyAlignment="1" applyProtection="1">
      <alignment horizontal="center" vertical="center"/>
      <protection/>
    </xf>
    <xf numFmtId="1" fontId="0" fillId="2" borderId="10" xfId="0" applyNumberFormat="1" applyFont="1" applyFill="1" applyBorder="1" applyAlignment="1" applyProtection="1">
      <alignment horizontal="center" vertical="center"/>
      <protection/>
    </xf>
    <xf numFmtId="1" fontId="0" fillId="2" borderId="11" xfId="0" applyNumberFormat="1" applyFont="1" applyFill="1" applyBorder="1" applyAlignment="1" applyProtection="1">
      <alignment horizontal="center" vertical="center"/>
      <protection/>
    </xf>
    <xf numFmtId="0" fontId="0" fillId="2" borderId="10" xfId="0" applyFont="1" applyFill="1" applyBorder="1" applyAlignment="1" applyProtection="1">
      <alignment horizontal="center" vertical="center"/>
      <protection/>
    </xf>
    <xf numFmtId="0" fontId="0" fillId="2" borderId="11" xfId="0" applyFont="1" applyFill="1" applyBorder="1" applyAlignment="1" applyProtection="1">
      <alignment horizontal="center" vertical="center"/>
      <protection/>
    </xf>
    <xf numFmtId="0" fontId="0" fillId="2" borderId="26" xfId="0" applyFont="1" applyFill="1" applyBorder="1" applyAlignment="1" applyProtection="1">
      <alignment horizontal="center" vertical="center"/>
      <protection/>
    </xf>
    <xf numFmtId="2" fontId="1" fillId="0" borderId="52" xfId="0" applyNumberFormat="1" applyFont="1" applyBorder="1" applyAlignment="1" applyProtection="1">
      <alignment horizontal="center"/>
      <protection locked="0"/>
    </xf>
    <xf numFmtId="190" fontId="12" fillId="0" borderId="0" xfId="0" applyNumberFormat="1" applyFont="1" applyBorder="1" applyAlignment="1" applyProtection="1">
      <alignment horizontal="center"/>
      <protection locked="0"/>
    </xf>
    <xf numFmtId="190" fontId="0" fillId="0" borderId="0" xfId="0" applyNumberFormat="1" applyAlignment="1" applyProtection="1">
      <alignment/>
      <protection/>
    </xf>
    <xf numFmtId="166" fontId="2" fillId="0" borderId="20" xfId="0" applyNumberFormat="1" applyFont="1" applyBorder="1" applyAlignment="1" applyProtection="1">
      <alignment horizontal="center"/>
      <protection locked="0"/>
    </xf>
    <xf numFmtId="164" fontId="2" fillId="0" borderId="20" xfId="0" applyNumberFormat="1" applyFont="1" applyBorder="1" applyAlignment="1" applyProtection="1">
      <alignment horizontal="center"/>
      <protection locked="0"/>
    </xf>
    <xf numFmtId="2" fontId="0" fillId="0" borderId="0" xfId="0" applyNumberFormat="1" applyAlignment="1" applyProtection="1">
      <alignment/>
      <protection/>
    </xf>
    <xf numFmtId="164" fontId="0" fillId="0" borderId="20" xfId="0" applyNumberFormat="1" applyBorder="1" applyAlignment="1" applyProtection="1">
      <alignment horizontal="center"/>
      <protection locked="0"/>
    </xf>
    <xf numFmtId="164" fontId="20" fillId="0" borderId="20" xfId="0" applyNumberFormat="1" applyFont="1" applyBorder="1" applyAlignment="1" applyProtection="1">
      <alignment horizontal="center"/>
      <protection/>
    </xf>
    <xf numFmtId="164" fontId="30" fillId="0" borderId="20" xfId="0" applyNumberFormat="1" applyFont="1" applyBorder="1" applyAlignment="1" applyProtection="1">
      <alignment horizontal="center"/>
      <protection/>
    </xf>
    <xf numFmtId="171" fontId="2" fillId="0" borderId="0" xfId="0" applyNumberFormat="1" applyFont="1" applyBorder="1" applyAlignment="1" applyProtection="1">
      <alignment horizontal="center"/>
      <protection/>
    </xf>
    <xf numFmtId="0" fontId="3" fillId="0" borderId="0" xfId="0" applyFont="1" applyBorder="1" applyAlignment="1" applyProtection="1">
      <alignment/>
      <protection/>
    </xf>
    <xf numFmtId="0" fontId="3" fillId="0" borderId="0" xfId="0" applyFont="1" applyBorder="1" applyAlignment="1" applyProtection="1">
      <alignment/>
      <protection/>
    </xf>
    <xf numFmtId="0" fontId="3" fillId="0" borderId="0" xfId="0" applyFont="1" applyBorder="1" applyAlignment="1" applyProtection="1">
      <alignment vertical="center"/>
      <protection/>
    </xf>
    <xf numFmtId="0" fontId="6" fillId="0" borderId="24" xfId="0" applyFont="1" applyBorder="1" applyAlignment="1" applyProtection="1">
      <alignment horizontal="center"/>
      <protection locked="0"/>
    </xf>
    <xf numFmtId="0" fontId="6" fillId="0" borderId="0" xfId="0" applyFont="1" applyAlignment="1" applyProtection="1">
      <alignment horizontal="left"/>
      <protection/>
    </xf>
    <xf numFmtId="0" fontId="6" fillId="0" borderId="0" xfId="0" applyFont="1" applyAlignment="1" applyProtection="1">
      <alignment horizontal="center"/>
      <protection/>
    </xf>
    <xf numFmtId="0" fontId="6" fillId="0" borderId="0" xfId="0" applyFont="1" applyAlignment="1" applyProtection="1">
      <alignment/>
      <protection/>
    </xf>
    <xf numFmtId="0" fontId="6" fillId="0" borderId="0" xfId="0" applyFont="1" applyAlignment="1" applyProtection="1">
      <alignment/>
      <protection/>
    </xf>
    <xf numFmtId="0" fontId="0" fillId="0" borderId="0" xfId="0" applyFont="1" applyAlignment="1" applyProtection="1">
      <alignment/>
      <protection/>
    </xf>
    <xf numFmtId="0" fontId="6" fillId="0" borderId="0" xfId="0" applyFont="1" applyAlignment="1" applyProtection="1">
      <alignment horizontal="right"/>
      <protection/>
    </xf>
    <xf numFmtId="0" fontId="6" fillId="0" borderId="0" xfId="0" applyFont="1" applyBorder="1" applyAlignment="1" applyProtection="1">
      <alignment horizontal="left" indent="1"/>
      <protection/>
    </xf>
    <xf numFmtId="0" fontId="2" fillId="0" borderId="0" xfId="0" applyFont="1" applyAlignment="1" applyProtection="1">
      <alignment horizontal="left"/>
      <protection/>
    </xf>
    <xf numFmtId="0" fontId="2" fillId="0" borderId="21" xfId="0" applyFont="1" applyBorder="1" applyAlignment="1" applyProtection="1">
      <alignment/>
      <protection/>
    </xf>
    <xf numFmtId="0" fontId="2" fillId="0" borderId="53" xfId="0" applyFont="1" applyBorder="1" applyAlignment="1" applyProtection="1">
      <alignment/>
      <protection/>
    </xf>
    <xf numFmtId="0" fontId="2" fillId="0" borderId="53" xfId="0" applyFont="1" applyBorder="1" applyAlignment="1" applyProtection="1">
      <alignment horizontal="center"/>
      <protection/>
    </xf>
    <xf numFmtId="0" fontId="2" fillId="0" borderId="54" xfId="0" applyFont="1" applyBorder="1" applyAlignment="1" applyProtection="1">
      <alignment horizontal="center"/>
      <protection/>
    </xf>
    <xf numFmtId="0" fontId="2" fillId="0" borderId="10" xfId="0" applyFont="1" applyBorder="1" applyAlignment="1" applyProtection="1">
      <alignment horizontal="center"/>
      <protection/>
    </xf>
    <xf numFmtId="0" fontId="2" fillId="0" borderId="54" xfId="0" applyFont="1" applyBorder="1" applyAlignment="1" applyProtection="1">
      <alignment/>
      <protection/>
    </xf>
    <xf numFmtId="0" fontId="2" fillId="0" borderId="13" xfId="0" applyFont="1" applyBorder="1" applyAlignment="1" applyProtection="1">
      <alignment/>
      <protection/>
    </xf>
    <xf numFmtId="0" fontId="2" fillId="0" borderId="55" xfId="0" applyFont="1" applyBorder="1" applyAlignment="1" applyProtection="1">
      <alignment/>
      <protection/>
    </xf>
    <xf numFmtId="0" fontId="2" fillId="0" borderId="56" xfId="0" applyNumberFormat="1" applyFont="1" applyBorder="1" applyAlignment="1" applyProtection="1">
      <alignment horizontal="left"/>
      <protection/>
    </xf>
    <xf numFmtId="0" fontId="2" fillId="0" borderId="25" xfId="0" applyFont="1" applyBorder="1" applyAlignment="1" applyProtection="1">
      <alignment/>
      <protection/>
    </xf>
    <xf numFmtId="0" fontId="2" fillId="0" borderId="12" xfId="0" applyFont="1" applyBorder="1" applyAlignment="1" applyProtection="1">
      <alignment horizontal="left"/>
      <protection/>
    </xf>
    <xf numFmtId="0" fontId="2" fillId="0" borderId="46" xfId="0" applyFont="1" applyBorder="1" applyAlignment="1" applyProtection="1">
      <alignment horizontal="left"/>
      <protection/>
    </xf>
    <xf numFmtId="0" fontId="2" fillId="0" borderId="47" xfId="0" applyFont="1" applyBorder="1" applyAlignment="1" applyProtection="1">
      <alignment/>
      <protection/>
    </xf>
    <xf numFmtId="0" fontId="2" fillId="0" borderId="0" xfId="0" applyFont="1" applyAlignment="1" applyProtection="1">
      <alignment/>
      <protection/>
    </xf>
    <xf numFmtId="0" fontId="3" fillId="0" borderId="0" xfId="0" applyFont="1" applyAlignment="1" applyProtection="1">
      <alignment horizontal="left" indent="1"/>
      <protection/>
    </xf>
    <xf numFmtId="0" fontId="2" fillId="0" borderId="0" xfId="0" applyFont="1" applyBorder="1" applyAlignment="1" applyProtection="1">
      <alignment/>
      <protection/>
    </xf>
    <xf numFmtId="0" fontId="2" fillId="0" borderId="0" xfId="0" applyFont="1" applyAlignment="1" applyProtection="1">
      <alignment horizontal="right"/>
      <protection/>
    </xf>
    <xf numFmtId="0" fontId="2" fillId="0" borderId="0" xfId="0" applyFont="1" applyAlignment="1" applyProtection="1">
      <alignment/>
      <protection/>
    </xf>
    <xf numFmtId="0" fontId="2" fillId="0" borderId="0" xfId="0" applyFont="1" applyBorder="1" applyAlignment="1" applyProtection="1">
      <alignment/>
      <protection/>
    </xf>
    <xf numFmtId="0" fontId="2" fillId="0" borderId="0" xfId="0" applyFont="1" applyBorder="1" applyAlignment="1" applyProtection="1">
      <alignment horizontal="left"/>
      <protection/>
    </xf>
    <xf numFmtId="0" fontId="2" fillId="0" borderId="0" xfId="0" applyFont="1" applyAlignment="1" applyProtection="1">
      <alignment/>
      <protection/>
    </xf>
    <xf numFmtId="0" fontId="4" fillId="0" borderId="0" xfId="0" applyFont="1" applyAlignment="1" applyProtection="1">
      <alignment/>
      <protection/>
    </xf>
    <xf numFmtId="49" fontId="6" fillId="0" borderId="24" xfId="0" applyNumberFormat="1" applyFont="1" applyBorder="1" applyAlignment="1" applyProtection="1">
      <alignment horizontal="left" indent="1"/>
      <protection/>
    </xf>
    <xf numFmtId="192" fontId="6" fillId="0" borderId="24" xfId="0" applyNumberFormat="1" applyFont="1" applyBorder="1" applyAlignment="1" applyProtection="1">
      <alignment horizontal="left" indent="1"/>
      <protection/>
    </xf>
    <xf numFmtId="0" fontId="0" fillId="0" borderId="53" xfId="0" applyBorder="1" applyAlignment="1" applyProtection="1">
      <alignment horizontal="center"/>
      <protection/>
    </xf>
    <xf numFmtId="49" fontId="0" fillId="0" borderId="0" xfId="0" applyNumberFormat="1" applyBorder="1" applyAlignment="1" applyProtection="1">
      <alignment/>
      <protection/>
    </xf>
    <xf numFmtId="0" fontId="3" fillId="6" borderId="26" xfId="0" applyFont="1" applyFill="1" applyBorder="1" applyAlignment="1" applyProtection="1">
      <alignment horizontal="center"/>
      <protection/>
    </xf>
    <xf numFmtId="0" fontId="0" fillId="0" borderId="54" xfId="0" applyBorder="1" applyAlignment="1" applyProtection="1">
      <alignment horizontal="center"/>
      <protection/>
    </xf>
    <xf numFmtId="2" fontId="2" fillId="0" borderId="20" xfId="0" applyNumberFormat="1" applyFont="1" applyBorder="1" applyAlignment="1" applyProtection="1">
      <alignment horizontal="center"/>
      <protection locked="0"/>
    </xf>
    <xf numFmtId="2" fontId="2" fillId="0" borderId="27" xfId="0" applyNumberFormat="1" applyFont="1" applyBorder="1" applyAlignment="1" applyProtection="1">
      <alignment horizontal="center"/>
      <protection locked="0"/>
    </xf>
    <xf numFmtId="0" fontId="3" fillId="19" borderId="57" xfId="0" applyFont="1" applyFill="1" applyBorder="1" applyAlignment="1" applyProtection="1">
      <alignment horizontal="center" vertical="center" wrapText="1"/>
      <protection locked="0"/>
    </xf>
    <xf numFmtId="0" fontId="2" fillId="0" borderId="25"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58" xfId="0" applyFont="1" applyBorder="1" applyAlignment="1" applyProtection="1">
      <alignment horizontal="center"/>
      <protection locked="0"/>
    </xf>
    <xf numFmtId="0" fontId="2" fillId="0" borderId="47" xfId="0" applyFont="1" applyBorder="1" applyAlignment="1" applyProtection="1">
      <alignment horizontal="center"/>
      <protection locked="0"/>
    </xf>
    <xf numFmtId="0" fontId="2" fillId="0" borderId="11" xfId="0" applyFont="1" applyBorder="1" applyAlignment="1" applyProtection="1">
      <alignment horizontal="center"/>
      <protection locked="0"/>
    </xf>
    <xf numFmtId="166" fontId="2" fillId="0" borderId="59" xfId="0" applyNumberFormat="1" applyFont="1" applyBorder="1" applyAlignment="1" applyProtection="1">
      <alignment/>
      <protection/>
    </xf>
    <xf numFmtId="166" fontId="2" fillId="0" borderId="60" xfId="0" applyNumberFormat="1" applyFont="1" applyBorder="1" applyAlignment="1" applyProtection="1">
      <alignment horizontal="center"/>
      <protection/>
    </xf>
    <xf numFmtId="164" fontId="2" fillId="0" borderId="19" xfId="0" applyNumberFormat="1" applyFont="1" applyBorder="1" applyAlignment="1" applyProtection="1">
      <alignment/>
      <protection/>
    </xf>
    <xf numFmtId="166" fontId="2" fillId="0" borderId="20" xfId="0" applyNumberFormat="1" applyFont="1" applyBorder="1" applyAlignment="1" applyProtection="1">
      <alignment horizontal="center"/>
      <protection locked="0"/>
    </xf>
    <xf numFmtId="166" fontId="2" fillId="0" borderId="27" xfId="0" applyNumberFormat="1" applyFont="1" applyBorder="1" applyAlignment="1" applyProtection="1">
      <alignment horizontal="center"/>
      <protection locked="0"/>
    </xf>
    <xf numFmtId="0" fontId="12" fillId="0" borderId="0" xfId="0" applyFont="1" applyAlignment="1" applyProtection="1">
      <alignment/>
      <protection/>
    </xf>
    <xf numFmtId="0" fontId="0" fillId="0" borderId="21" xfId="0" applyFont="1" applyBorder="1" applyAlignment="1" applyProtection="1">
      <alignment horizontal="center"/>
      <protection/>
    </xf>
    <xf numFmtId="0" fontId="3" fillId="0" borderId="41" xfId="0" applyFont="1" applyBorder="1" applyAlignment="1" applyProtection="1">
      <alignment horizontal="center" vertical="center" wrapText="1"/>
      <protection/>
    </xf>
    <xf numFmtId="0" fontId="2" fillId="0" borderId="20" xfId="0" applyFont="1" applyBorder="1" applyAlignment="1" applyProtection="1">
      <alignment/>
      <protection/>
    </xf>
    <xf numFmtId="164" fontId="2" fillId="0" borderId="20" xfId="0" applyNumberFormat="1" applyFont="1" applyBorder="1" applyAlignment="1" applyProtection="1">
      <alignment/>
      <protection/>
    </xf>
    <xf numFmtId="0" fontId="2" fillId="0" borderId="46" xfId="0" applyFont="1" applyBorder="1" applyAlignment="1" applyProtection="1">
      <alignment horizontal="right"/>
      <protection/>
    </xf>
    <xf numFmtId="0" fontId="0" fillId="0" borderId="24" xfId="0" applyBorder="1" applyAlignment="1" applyProtection="1">
      <alignment/>
      <protection/>
    </xf>
    <xf numFmtId="0" fontId="0" fillId="0" borderId="58" xfId="0" applyBorder="1" applyAlignment="1" applyProtection="1">
      <alignment/>
      <protection/>
    </xf>
    <xf numFmtId="0" fontId="0" fillId="0" borderId="0" xfId="0" applyFont="1" applyAlignment="1" applyProtection="1">
      <alignment/>
      <protection/>
    </xf>
    <xf numFmtId="0" fontId="2" fillId="0" borderId="47" xfId="0" applyFont="1" applyBorder="1" applyAlignment="1" applyProtection="1">
      <alignment horizontal="right"/>
      <protection/>
    </xf>
    <xf numFmtId="164" fontId="30" fillId="0" borderId="20" xfId="0" applyNumberFormat="1" applyFont="1" applyBorder="1" applyAlignment="1">
      <alignment horizontal="center"/>
    </xf>
    <xf numFmtId="0" fontId="30" fillId="0" borderId="20" xfId="0" applyFont="1" applyBorder="1" applyAlignment="1">
      <alignment horizontal="center"/>
    </xf>
    <xf numFmtId="164" fontId="0" fillId="18" borderId="0" xfId="0" applyNumberFormat="1" applyFont="1" applyFill="1" applyBorder="1" applyAlignment="1" applyProtection="1">
      <alignment horizontal="left"/>
      <protection/>
    </xf>
    <xf numFmtId="194" fontId="21" fillId="2" borderId="61" xfId="0" applyNumberFormat="1" applyFont="1" applyFill="1" applyBorder="1" applyAlignment="1" applyProtection="1">
      <alignment horizontal="center"/>
      <protection/>
    </xf>
    <xf numFmtId="164" fontId="0" fillId="2" borderId="62" xfId="0" applyNumberFormat="1" applyFill="1" applyBorder="1" applyAlignment="1" applyProtection="1">
      <alignment horizontal="center"/>
      <protection/>
    </xf>
    <xf numFmtId="164" fontId="0" fillId="2" borderId="47" xfId="0" applyNumberFormat="1" applyFill="1" applyBorder="1" applyAlignment="1" applyProtection="1">
      <alignment horizontal="center"/>
      <protection/>
    </xf>
    <xf numFmtId="164" fontId="0" fillId="2" borderId="44" xfId="0" applyNumberFormat="1" applyFill="1" applyBorder="1" applyAlignment="1" applyProtection="1">
      <alignment horizontal="center"/>
      <protection/>
    </xf>
    <xf numFmtId="164" fontId="1" fillId="0" borderId="63" xfId="0" applyNumberFormat="1" applyFont="1" applyBorder="1" applyAlignment="1" applyProtection="1">
      <alignment horizontal="center"/>
      <protection locked="0"/>
    </xf>
    <xf numFmtId="164" fontId="20" fillId="0" borderId="20" xfId="0" applyNumberFormat="1" applyFont="1" applyBorder="1" applyAlignment="1" applyProtection="1">
      <alignment horizontal="center"/>
      <protection locked="0"/>
    </xf>
    <xf numFmtId="194" fontId="21" fillId="0" borderId="20" xfId="0" applyNumberFormat="1" applyFont="1" applyBorder="1" applyAlignment="1" applyProtection="1">
      <alignment horizontal="center"/>
      <protection locked="0"/>
    </xf>
    <xf numFmtId="194" fontId="21" fillId="2" borderId="49" xfId="0" applyNumberFormat="1" applyFont="1" applyFill="1" applyBorder="1" applyAlignment="1" applyProtection="1">
      <alignment horizontal="center"/>
      <protection/>
    </xf>
    <xf numFmtId="164" fontId="21" fillId="2" borderId="27" xfId="0" applyNumberFormat="1" applyFont="1" applyFill="1" applyBorder="1" applyAlignment="1" applyProtection="1">
      <alignment horizontal="center"/>
      <protection/>
    </xf>
    <xf numFmtId="0" fontId="21" fillId="0" borderId="20" xfId="0" applyFont="1" applyBorder="1" applyAlignment="1" applyProtection="1">
      <alignment horizontal="center"/>
      <protection locked="0"/>
    </xf>
    <xf numFmtId="0" fontId="21" fillId="0" borderId="0" xfId="0" applyFont="1" applyFill="1" applyAlignment="1" applyProtection="1">
      <alignment horizontal="right"/>
      <protection/>
    </xf>
    <xf numFmtId="164" fontId="53" fillId="0" borderId="24" xfId="0" applyNumberFormat="1" applyFont="1" applyBorder="1" applyAlignment="1" applyProtection="1">
      <alignment horizontal="left" indent="1"/>
      <protection/>
    </xf>
    <xf numFmtId="0" fontId="0" fillId="0" borderId="0" xfId="0" applyFont="1" applyBorder="1" applyAlignment="1" applyProtection="1">
      <alignment horizontal="left"/>
      <protection/>
    </xf>
    <xf numFmtId="0" fontId="6" fillId="0" borderId="24" xfId="0" applyFont="1" applyBorder="1" applyAlignment="1" applyProtection="1">
      <alignment horizontal="left" indent="1"/>
      <protection/>
    </xf>
    <xf numFmtId="182" fontId="6" fillId="0" borderId="24" xfId="0" applyNumberFormat="1" applyFont="1" applyBorder="1" applyAlignment="1" applyProtection="1">
      <alignment horizontal="left" indent="1"/>
      <protection/>
    </xf>
    <xf numFmtId="0" fontId="0" fillId="0" borderId="58" xfId="0" applyBorder="1" applyAlignment="1" applyProtection="1">
      <alignment horizontal="left" indent="1"/>
      <protection/>
    </xf>
    <xf numFmtId="2" fontId="2" fillId="18" borderId="20" xfId="0" applyNumberFormat="1" applyFont="1" applyFill="1" applyBorder="1" applyAlignment="1" applyProtection="1">
      <alignment horizontal="center"/>
      <protection locked="0"/>
    </xf>
    <xf numFmtId="2" fontId="2" fillId="18" borderId="27" xfId="0" applyNumberFormat="1" applyFont="1" applyFill="1" applyBorder="1" applyAlignment="1" applyProtection="1">
      <alignment horizontal="center"/>
      <protection locked="0"/>
    </xf>
    <xf numFmtId="0" fontId="12" fillId="0" borderId="0" xfId="0" applyFont="1" applyFill="1" applyBorder="1" applyAlignment="1" applyProtection="1">
      <alignment/>
      <protection/>
    </xf>
    <xf numFmtId="0" fontId="6" fillId="0" borderId="0" xfId="0" applyFont="1" applyBorder="1" applyAlignment="1" applyProtection="1">
      <alignment/>
      <protection/>
    </xf>
    <xf numFmtId="0" fontId="6" fillId="0" borderId="0" xfId="0" applyFont="1" applyFill="1" applyBorder="1" applyAlignment="1" applyProtection="1">
      <alignment/>
      <protection/>
    </xf>
    <xf numFmtId="193" fontId="53" fillId="0" borderId="58" xfId="0" applyNumberFormat="1" applyFont="1" applyBorder="1" applyAlignment="1" applyProtection="1">
      <alignment horizontal="left" indent="1"/>
      <protection/>
    </xf>
    <xf numFmtId="164" fontId="53" fillId="0" borderId="0" xfId="0" applyNumberFormat="1" applyFont="1" applyBorder="1" applyAlignment="1" applyProtection="1">
      <alignment horizontal="left" indent="1"/>
      <protection/>
    </xf>
    <xf numFmtId="0" fontId="7" fillId="0" borderId="58" xfId="0" applyFont="1" applyFill="1" applyBorder="1" applyAlignment="1" applyProtection="1">
      <alignment horizontal="center"/>
      <protection/>
    </xf>
    <xf numFmtId="0" fontId="55" fillId="0" borderId="0" xfId="0" applyFont="1" applyFill="1" applyAlignment="1" applyProtection="1">
      <alignment horizontal="left"/>
      <protection/>
    </xf>
    <xf numFmtId="0" fontId="21" fillId="0" borderId="20" xfId="0" applyFont="1" applyBorder="1" applyAlignment="1" applyProtection="1">
      <alignment/>
      <protection locked="0"/>
    </xf>
    <xf numFmtId="194" fontId="21" fillId="2" borderId="61" xfId="0" applyNumberFormat="1" applyFont="1" applyFill="1" applyBorder="1" applyAlignment="1" applyProtection="1">
      <alignment horizontal="center"/>
      <protection/>
    </xf>
    <xf numFmtId="194" fontId="21" fillId="2" borderId="49" xfId="0" applyNumberFormat="1" applyFont="1" applyFill="1" applyBorder="1" applyAlignment="1" applyProtection="1">
      <alignment horizontal="center"/>
      <protection/>
    </xf>
    <xf numFmtId="0" fontId="0" fillId="0" borderId="20" xfId="0" applyBorder="1" applyAlignment="1" applyProtection="1">
      <alignment horizontal="center"/>
      <protection/>
    </xf>
    <xf numFmtId="1" fontId="3" fillId="18" borderId="20" xfId="0" applyNumberFormat="1" applyFont="1" applyFill="1" applyBorder="1" applyAlignment="1" applyProtection="1">
      <alignment horizontal="center"/>
      <protection/>
    </xf>
    <xf numFmtId="164" fontId="3" fillId="18" borderId="20" xfId="0" applyNumberFormat="1" applyFont="1" applyFill="1" applyBorder="1" applyAlignment="1" applyProtection="1">
      <alignment horizontal="center"/>
      <protection/>
    </xf>
    <xf numFmtId="0" fontId="21" fillId="0" borderId="20" xfId="0" applyFont="1" applyBorder="1" applyAlignment="1" applyProtection="1">
      <alignment horizontal="center"/>
      <protection/>
    </xf>
    <xf numFmtId="194" fontId="21" fillId="0" borderId="20" xfId="0" applyNumberFormat="1" applyFont="1" applyBorder="1" applyAlignment="1" applyProtection="1">
      <alignment horizontal="center"/>
      <protection/>
    </xf>
    <xf numFmtId="0" fontId="2" fillId="0" borderId="0" xfId="0" applyFont="1" applyAlignment="1" applyProtection="1">
      <alignment/>
      <protection/>
    </xf>
    <xf numFmtId="14" fontId="2" fillId="0" borderId="24" xfId="0" applyNumberFormat="1" applyFont="1" applyBorder="1" applyAlignment="1" applyProtection="1">
      <alignment horizontal="left" indent="1"/>
      <protection locked="0"/>
    </xf>
    <xf numFmtId="0" fontId="0" fillId="0" borderId="58" xfId="0" applyBorder="1" applyAlignment="1" applyProtection="1">
      <alignment horizontal="left" indent="1"/>
      <protection/>
    </xf>
    <xf numFmtId="0" fontId="2" fillId="0" borderId="0" xfId="0" applyFont="1" applyAlignment="1" applyProtection="1">
      <alignment horizontal="center"/>
      <protection/>
    </xf>
    <xf numFmtId="0" fontId="2" fillId="0" borderId="0" xfId="0" applyFont="1" applyBorder="1" applyAlignment="1" applyProtection="1">
      <alignment horizontal="left" indent="5"/>
      <protection/>
    </xf>
    <xf numFmtId="0" fontId="2" fillId="0" borderId="0" xfId="0" applyFont="1" applyAlignment="1" applyProtection="1">
      <alignment horizontal="left" indent="5"/>
      <protection/>
    </xf>
    <xf numFmtId="0" fontId="2" fillId="0" borderId="0" xfId="0" applyFont="1" applyBorder="1" applyAlignment="1" applyProtection="1">
      <alignment horizontal="right" vertical="center"/>
      <protection/>
    </xf>
    <xf numFmtId="182" fontId="2" fillId="0" borderId="24" xfId="0" applyNumberFormat="1" applyFont="1" applyBorder="1" applyAlignment="1" applyProtection="1">
      <alignment horizontal="left" indent="1"/>
      <protection locked="0"/>
    </xf>
    <xf numFmtId="164" fontId="2" fillId="0" borderId="64" xfId="0" applyNumberFormat="1" applyFont="1" applyBorder="1" applyAlignment="1" applyProtection="1">
      <alignment horizontal="center"/>
      <protection/>
    </xf>
    <xf numFmtId="0" fontId="0" fillId="0" borderId="24" xfId="0" applyBorder="1" applyAlignment="1" applyProtection="1">
      <alignment horizontal="left" indent="1"/>
      <protection/>
    </xf>
    <xf numFmtId="174" fontId="0" fillId="0" borderId="24" xfId="0" applyNumberFormat="1" applyFont="1" applyBorder="1" applyAlignment="1" applyProtection="1">
      <alignment horizontal="left" indent="1"/>
      <protection/>
    </xf>
    <xf numFmtId="174" fontId="0" fillId="0" borderId="24" xfId="0" applyNumberFormat="1" applyBorder="1" applyAlignment="1" applyProtection="1">
      <alignment horizontal="left" indent="1"/>
      <protection/>
    </xf>
    <xf numFmtId="0" fontId="12" fillId="0" borderId="24" xfId="0" applyFont="1" applyFill="1" applyBorder="1" applyAlignment="1" applyProtection="1">
      <alignment horizontal="center"/>
      <protection/>
    </xf>
    <xf numFmtId="182" fontId="0" fillId="0" borderId="24" xfId="0" applyNumberFormat="1" applyBorder="1" applyAlignment="1" applyProtection="1">
      <alignment horizontal="left" indent="1"/>
      <protection/>
    </xf>
    <xf numFmtId="0" fontId="0" fillId="0" borderId="58" xfId="0" applyFont="1" applyBorder="1" applyAlignment="1" applyProtection="1">
      <alignment horizontal="left" indent="1"/>
      <protection/>
    </xf>
    <xf numFmtId="174" fontId="0" fillId="0" borderId="24" xfId="0" applyNumberFormat="1" applyFont="1" applyBorder="1" applyAlignment="1" applyProtection="1">
      <alignment horizontal="left" indent="1"/>
      <protection locked="0"/>
    </xf>
    <xf numFmtId="174" fontId="0" fillId="0" borderId="24" xfId="0" applyNumberFormat="1" applyBorder="1" applyAlignment="1" applyProtection="1">
      <alignment horizontal="left" indent="1"/>
      <protection locked="0"/>
    </xf>
    <xf numFmtId="0" fontId="0" fillId="0" borderId="24" xfId="0" applyFont="1" applyBorder="1" applyAlignment="1" applyProtection="1">
      <alignment horizontal="left" indent="1"/>
      <protection/>
    </xf>
    <xf numFmtId="164" fontId="2" fillId="0" borderId="19" xfId="0" applyNumberFormat="1" applyFont="1" applyBorder="1" applyAlignment="1" applyProtection="1">
      <alignment/>
      <protection/>
    </xf>
    <xf numFmtId="181" fontId="0" fillId="2" borderId="12" xfId="0" applyNumberFormat="1" applyFill="1" applyBorder="1" applyAlignment="1" applyProtection="1">
      <alignment horizontal="center"/>
      <protection/>
    </xf>
    <xf numFmtId="0" fontId="21" fillId="0" borderId="0" xfId="0" applyFont="1" applyFill="1" applyAlignment="1" applyProtection="1">
      <alignment horizontal="right"/>
      <protection/>
    </xf>
    <xf numFmtId="182" fontId="0" fillId="0" borderId="24" xfId="0" applyNumberFormat="1" applyBorder="1" applyAlignment="1" applyProtection="1">
      <alignment horizontal="left" indent="1"/>
      <protection locked="0"/>
    </xf>
    <xf numFmtId="0" fontId="0" fillId="0" borderId="0" xfId="0" applyAlignment="1" applyProtection="1">
      <alignment horizontal="right"/>
      <protection/>
    </xf>
    <xf numFmtId="0" fontId="0" fillId="0" borderId="13" xfId="0" applyBorder="1" applyAlignment="1" applyProtection="1">
      <alignment horizontal="right"/>
      <protection/>
    </xf>
    <xf numFmtId="0" fontId="0" fillId="0" borderId="0" xfId="0" applyAlignment="1" applyProtection="1">
      <alignment horizontal="center"/>
      <protection/>
    </xf>
    <xf numFmtId="0" fontId="0" fillId="0" borderId="58" xfId="0" applyFont="1" applyBorder="1" applyAlignment="1" applyProtection="1">
      <alignment horizontal="left" indent="1"/>
      <protection locked="0"/>
    </xf>
    <xf numFmtId="0" fontId="0" fillId="0" borderId="58" xfId="0" applyBorder="1" applyAlignment="1" applyProtection="1">
      <alignment horizontal="left" indent="1"/>
      <protection locked="0"/>
    </xf>
    <xf numFmtId="0" fontId="0" fillId="0" borderId="0" xfId="0" applyBorder="1" applyAlignment="1" applyProtection="1">
      <alignment horizontal="right"/>
      <protection/>
    </xf>
    <xf numFmtId="0" fontId="12" fillId="19" borderId="46" xfId="0" applyFont="1" applyFill="1" applyBorder="1" applyAlignment="1" applyProtection="1">
      <alignment horizontal="center"/>
      <protection locked="0"/>
    </xf>
    <xf numFmtId="0" fontId="12" fillId="19" borderId="47" xfId="0" applyFont="1" applyFill="1" applyBorder="1" applyAlignment="1" applyProtection="1">
      <alignment horizontal="center"/>
      <protection locked="0"/>
    </xf>
    <xf numFmtId="0" fontId="55" fillId="0" borderId="0" xfId="0" applyFont="1" applyFill="1" applyAlignment="1" applyProtection="1">
      <alignment horizontal="left"/>
      <protection/>
    </xf>
    <xf numFmtId="0" fontId="21" fillId="0" borderId="13" xfId="0" applyFont="1" applyFill="1" applyBorder="1" applyAlignment="1" applyProtection="1">
      <alignment horizontal="right"/>
      <protection/>
    </xf>
    <xf numFmtId="0" fontId="21" fillId="0" borderId="12" xfId="0" applyFont="1" applyBorder="1" applyAlignment="1" applyProtection="1">
      <alignment horizontal="right"/>
      <protection/>
    </xf>
    <xf numFmtId="0" fontId="21" fillId="0" borderId="0" xfId="0" applyFont="1" applyBorder="1" applyAlignment="1" applyProtection="1">
      <alignment horizontal="right"/>
      <protection/>
    </xf>
    <xf numFmtId="0" fontId="21" fillId="0" borderId="13" xfId="0" applyFont="1" applyBorder="1" applyAlignment="1" applyProtection="1">
      <alignment horizontal="right"/>
      <protection/>
    </xf>
    <xf numFmtId="0" fontId="12" fillId="0" borderId="0" xfId="0" applyFont="1" applyAlignment="1" applyProtection="1">
      <alignment horizontal="center"/>
      <protection/>
    </xf>
    <xf numFmtId="0" fontId="0" fillId="0" borderId="24" xfId="0" applyFont="1" applyBorder="1" applyAlignment="1" applyProtection="1">
      <alignment horizontal="left" indent="1"/>
      <protection locked="0"/>
    </xf>
    <xf numFmtId="0" fontId="0" fillId="0" borderId="24" xfId="0" applyBorder="1" applyAlignment="1" applyProtection="1">
      <alignment horizontal="left" indent="1"/>
      <protection locked="0"/>
    </xf>
    <xf numFmtId="0" fontId="2" fillId="0" borderId="24" xfId="0" applyFont="1" applyBorder="1" applyAlignment="1" applyProtection="1">
      <alignment horizontal="left" indent="1"/>
      <protection locked="0"/>
    </xf>
    <xf numFmtId="14" fontId="2" fillId="0" borderId="24" xfId="0" applyNumberFormat="1" applyFont="1" applyBorder="1" applyAlignment="1" applyProtection="1">
      <alignment horizontal="left" indent="1"/>
      <protection locked="0"/>
    </xf>
    <xf numFmtId="0" fontId="2" fillId="0" borderId="24" xfId="0" applyFont="1" applyBorder="1" applyAlignment="1" applyProtection="1">
      <alignment horizontal="left" indent="1"/>
      <protection locked="0"/>
    </xf>
    <xf numFmtId="182" fontId="3" fillId="0" borderId="0" xfId="0" applyNumberFormat="1" applyFont="1" applyBorder="1" applyAlignment="1" applyProtection="1">
      <alignment horizontal="left" indent="1"/>
      <protection/>
    </xf>
    <xf numFmtId="0" fontId="3" fillId="0" borderId="0" xfId="0" applyFont="1" applyBorder="1" applyAlignment="1" applyProtection="1">
      <alignment horizontal="left" indent="1"/>
      <protection/>
    </xf>
    <xf numFmtId="0" fontId="3" fillId="0" borderId="0" xfId="0" applyFont="1" applyBorder="1" applyAlignment="1" applyProtection="1">
      <alignment horizontal="left"/>
      <protection/>
    </xf>
    <xf numFmtId="182" fontId="3" fillId="0" borderId="0" xfId="0" applyNumberFormat="1" applyFont="1" applyBorder="1" applyAlignment="1" applyProtection="1">
      <alignment horizontal="left"/>
      <protection/>
    </xf>
    <xf numFmtId="0" fontId="2" fillId="0" borderId="46" xfId="0" applyFont="1" applyBorder="1" applyAlignment="1" applyProtection="1">
      <alignment horizontal="center"/>
      <protection locked="0"/>
    </xf>
    <xf numFmtId="0" fontId="2" fillId="0" borderId="58" xfId="0" applyFont="1" applyBorder="1" applyAlignment="1" applyProtection="1">
      <alignment horizontal="center"/>
      <protection locked="0"/>
    </xf>
    <xf numFmtId="0" fontId="2" fillId="0" borderId="47" xfId="0" applyFont="1" applyBorder="1" applyAlignment="1" applyProtection="1">
      <alignment horizontal="center"/>
      <protection locked="0"/>
    </xf>
    <xf numFmtId="9" fontId="2" fillId="0" borderId="46" xfId="59" applyFont="1" applyBorder="1" applyAlignment="1" applyProtection="1">
      <alignment horizontal="center"/>
      <protection/>
    </xf>
    <xf numFmtId="9" fontId="2" fillId="0" borderId="58" xfId="59" applyFont="1" applyBorder="1" applyAlignment="1" applyProtection="1">
      <alignment horizontal="center"/>
      <protection/>
    </xf>
    <xf numFmtId="9" fontId="2" fillId="0" borderId="61" xfId="59" applyFont="1" applyBorder="1" applyAlignment="1" applyProtection="1">
      <alignment horizontal="center"/>
      <protection/>
    </xf>
    <xf numFmtId="9" fontId="2" fillId="0" borderId="24" xfId="59" applyFont="1" applyBorder="1" applyAlignment="1" applyProtection="1">
      <alignment horizontal="center"/>
      <protection/>
    </xf>
    <xf numFmtId="0" fontId="2" fillId="0" borderId="20" xfId="0" applyFont="1" applyBorder="1" applyAlignment="1" applyProtection="1">
      <alignment horizontal="center"/>
      <protection locked="0"/>
    </xf>
    <xf numFmtId="9" fontId="2" fillId="0" borderId="65" xfId="59" applyFont="1" applyBorder="1" applyAlignment="1" applyProtection="1">
      <alignment horizontal="center"/>
      <protection/>
    </xf>
    <xf numFmtId="9" fontId="2" fillId="0" borderId="45" xfId="59" applyFont="1" applyBorder="1" applyAlignment="1" applyProtection="1">
      <alignment horizontal="center"/>
      <protection/>
    </xf>
    <xf numFmtId="0" fontId="2" fillId="0" borderId="56" xfId="0" applyFont="1" applyBorder="1" applyAlignment="1" applyProtection="1">
      <alignment horizontal="center"/>
      <protection locked="0"/>
    </xf>
    <xf numFmtId="0" fontId="2" fillId="0" borderId="62" xfId="0" applyFont="1" applyBorder="1" applyAlignment="1" applyProtection="1">
      <alignment horizontal="center"/>
      <protection locked="0"/>
    </xf>
    <xf numFmtId="0" fontId="2" fillId="0" borderId="66" xfId="0" applyFont="1" applyBorder="1" applyAlignment="1" applyProtection="1">
      <alignment horizontal="center"/>
      <protection locked="0"/>
    </xf>
    <xf numFmtId="0" fontId="2" fillId="0" borderId="12" xfId="0" applyFont="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6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55" xfId="0" applyBorder="1" applyAlignment="1" applyProtection="1">
      <alignment horizontal="center" vertical="center" wrapText="1"/>
      <protection/>
    </xf>
    <xf numFmtId="0" fontId="6" fillId="0" borderId="0" xfId="0" applyFont="1" applyAlignment="1" applyProtection="1">
      <alignment horizontal="center"/>
      <protection/>
    </xf>
    <xf numFmtId="0" fontId="0" fillId="0" borderId="0" xfId="0" applyFont="1" applyAlignment="1" applyProtection="1">
      <alignment horizontal="center"/>
      <protection/>
    </xf>
    <xf numFmtId="0" fontId="0" fillId="0" borderId="0" xfId="0" applyAlignment="1" applyProtection="1">
      <alignment horizontal="center" vertical="center" wrapText="1"/>
      <protection/>
    </xf>
    <xf numFmtId="0" fontId="0" fillId="0" borderId="68" xfId="0"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33" xfId="0" applyBorder="1" applyAlignment="1" applyProtection="1">
      <alignment horizontal="center" vertical="center" wrapText="1"/>
      <protection/>
    </xf>
    <xf numFmtId="0" fontId="6" fillId="19" borderId="46" xfId="0" applyFont="1" applyFill="1" applyBorder="1" applyAlignment="1" applyProtection="1">
      <alignment horizontal="center"/>
      <protection locked="0"/>
    </xf>
    <xf numFmtId="0" fontId="6" fillId="19" borderId="58" xfId="0" applyFont="1" applyFill="1" applyBorder="1" applyAlignment="1" applyProtection="1">
      <alignment horizontal="center"/>
      <protection locked="0"/>
    </xf>
    <xf numFmtId="0" fontId="6" fillId="19" borderId="47" xfId="0" applyFont="1" applyFill="1" applyBorder="1" applyAlignment="1" applyProtection="1">
      <alignment horizontal="center"/>
      <protection locked="0"/>
    </xf>
    <xf numFmtId="0" fontId="6" fillId="0" borderId="24" xfId="0" applyFont="1" applyBorder="1" applyAlignment="1" applyProtection="1">
      <alignment horizontal="left" indent="1"/>
      <protection/>
    </xf>
    <xf numFmtId="0" fontId="6" fillId="0" borderId="0" xfId="0" applyFont="1" applyBorder="1" applyAlignment="1" applyProtection="1">
      <alignment horizontal="left" indent="1"/>
      <protection/>
    </xf>
    <xf numFmtId="0" fontId="6" fillId="0" borderId="58" xfId="0" applyFont="1" applyBorder="1" applyAlignment="1" applyProtection="1">
      <alignment horizontal="left" indent="1"/>
      <protection/>
    </xf>
    <xf numFmtId="0" fontId="6" fillId="0" borderId="24" xfId="0" applyFont="1" applyBorder="1" applyAlignment="1" applyProtection="1">
      <alignment horizontal="left" indent="1"/>
      <protection locked="0"/>
    </xf>
    <xf numFmtId="0" fontId="2" fillId="0" borderId="0" xfId="0" applyFont="1" applyBorder="1" applyAlignment="1" applyProtection="1">
      <alignment horizontal="center" vertical="center" wrapText="1"/>
      <protection/>
    </xf>
    <xf numFmtId="0" fontId="2" fillId="0" borderId="67" xfId="0" applyFont="1" applyBorder="1" applyAlignment="1" applyProtection="1">
      <alignment horizontal="center" vertical="center" wrapText="1"/>
      <protection/>
    </xf>
    <xf numFmtId="0" fontId="2" fillId="0" borderId="68" xfId="0" applyFont="1" applyBorder="1" applyAlignment="1" applyProtection="1">
      <alignment horizontal="center" vertical="center" wrapText="1"/>
      <protection/>
    </xf>
    <xf numFmtId="164" fontId="6" fillId="0" borderId="58" xfId="0" applyNumberFormat="1" applyFont="1" applyBorder="1" applyAlignment="1" applyProtection="1">
      <alignment horizontal="center"/>
      <protection/>
    </xf>
    <xf numFmtId="0" fontId="12" fillId="0" borderId="0" xfId="0" applyFont="1" applyBorder="1" applyAlignment="1" applyProtection="1">
      <alignment horizontal="center"/>
      <protection/>
    </xf>
    <xf numFmtId="0" fontId="0" fillId="2" borderId="20" xfId="0" applyFill="1" applyBorder="1" applyAlignment="1" applyProtection="1">
      <alignment horizontal="center" vertical="center"/>
      <protection/>
    </xf>
    <xf numFmtId="49" fontId="0" fillId="0" borderId="24" xfId="0" applyNumberFormat="1" applyBorder="1" applyAlignment="1" applyProtection="1">
      <alignment horizontal="left" indent="1"/>
      <protection/>
    </xf>
    <xf numFmtId="16" fontId="0" fillId="0" borderId="24" xfId="0" applyNumberFormat="1" applyBorder="1" applyAlignment="1" applyProtection="1">
      <alignment horizontal="left" indent="1"/>
      <protection/>
    </xf>
    <xf numFmtId="0" fontId="3" fillId="0" borderId="21" xfId="0" applyFont="1" applyBorder="1" applyAlignment="1" applyProtection="1">
      <alignment horizontal="center" wrapText="1"/>
      <protection/>
    </xf>
    <xf numFmtId="0" fontId="3" fillId="0" borderId="53" xfId="0" applyFont="1" applyBorder="1" applyAlignment="1" applyProtection="1">
      <alignment horizontal="center" wrapText="1"/>
      <protection/>
    </xf>
    <xf numFmtId="0" fontId="3" fillId="0" borderId="61" xfId="0" applyFont="1" applyBorder="1" applyAlignment="1" applyProtection="1">
      <alignment horizontal="center" wrapText="1"/>
      <protection/>
    </xf>
    <xf numFmtId="0" fontId="3" fillId="0" borderId="25" xfId="0" applyFont="1" applyBorder="1" applyAlignment="1" applyProtection="1">
      <alignment horizontal="center" wrapText="1"/>
      <protection/>
    </xf>
    <xf numFmtId="0" fontId="3" fillId="0" borderId="12" xfId="0" applyFont="1" applyBorder="1" applyAlignment="1" applyProtection="1">
      <alignment horizontal="center" wrapText="1"/>
      <protection/>
    </xf>
    <xf numFmtId="0" fontId="3" fillId="0" borderId="0" xfId="0" applyFont="1" applyBorder="1" applyAlignment="1" applyProtection="1">
      <alignment horizontal="center" wrapText="1"/>
      <protection/>
    </xf>
    <xf numFmtId="0" fontId="3" fillId="0" borderId="13" xfId="0" applyFont="1" applyBorder="1" applyAlignment="1" applyProtection="1">
      <alignment horizontal="center" wrapText="1"/>
      <protection/>
    </xf>
    <xf numFmtId="0" fontId="4" fillId="19" borderId="46" xfId="0" applyFont="1" applyFill="1" applyBorder="1" applyAlignment="1" applyProtection="1">
      <alignment horizontal="center"/>
      <protection locked="0"/>
    </xf>
    <xf numFmtId="0" fontId="4" fillId="19" borderId="58" xfId="0" applyFont="1" applyFill="1" applyBorder="1" applyAlignment="1" applyProtection="1">
      <alignment horizontal="center"/>
      <protection locked="0"/>
    </xf>
    <xf numFmtId="0" fontId="4" fillId="19" borderId="47" xfId="0" applyFont="1" applyFill="1" applyBorder="1" applyAlignment="1" applyProtection="1">
      <alignment horizontal="center"/>
      <protection locked="0"/>
    </xf>
    <xf numFmtId="164" fontId="3" fillId="0" borderId="69" xfId="0" applyNumberFormat="1" applyFont="1" applyBorder="1" applyAlignment="1" applyProtection="1">
      <alignment horizontal="right"/>
      <protection/>
    </xf>
    <xf numFmtId="0" fontId="0" fillId="0" borderId="0" xfId="0" applyFont="1" applyBorder="1" applyAlignment="1" applyProtection="1">
      <alignment horizontal="left" indent="1"/>
      <protection/>
    </xf>
    <xf numFmtId="0" fontId="0" fillId="0" borderId="0" xfId="0" applyFont="1" applyBorder="1" applyAlignment="1" applyProtection="1">
      <alignment horizontal="right"/>
      <protection/>
    </xf>
    <xf numFmtId="0" fontId="3" fillId="0" borderId="69" xfId="0" applyFont="1" applyBorder="1" applyAlignment="1" applyProtection="1">
      <alignment horizontal="center"/>
      <protection/>
    </xf>
    <xf numFmtId="0" fontId="3" fillId="0" borderId="12" xfId="0" applyFont="1" applyBorder="1" applyAlignment="1" applyProtection="1">
      <alignment horizontal="center" vertical="top" wrapText="1"/>
      <protection/>
    </xf>
    <xf numFmtId="0" fontId="3" fillId="0" borderId="13" xfId="0" applyFont="1" applyBorder="1" applyAlignment="1" applyProtection="1">
      <alignment horizontal="center" vertical="top" wrapText="1"/>
      <protection/>
    </xf>
    <xf numFmtId="0" fontId="3" fillId="0" borderId="21" xfId="0" applyFont="1" applyBorder="1" applyAlignment="1" applyProtection="1">
      <alignment horizontal="center" vertical="center" wrapText="1"/>
      <protection/>
    </xf>
    <xf numFmtId="0" fontId="3" fillId="0" borderId="53" xfId="0" applyFont="1" applyBorder="1" applyAlignment="1" applyProtection="1">
      <alignment horizontal="center" vertical="center" wrapText="1"/>
      <protection/>
    </xf>
    <xf numFmtId="0" fontId="3" fillId="0" borderId="21" xfId="0" applyFont="1" applyBorder="1" applyAlignment="1" applyProtection="1">
      <alignment horizontal="center"/>
      <protection/>
    </xf>
    <xf numFmtId="0" fontId="3" fillId="0" borderId="54" xfId="0" applyFont="1" applyBorder="1" applyAlignment="1" applyProtection="1">
      <alignment horizontal="center"/>
      <protection/>
    </xf>
    <xf numFmtId="0" fontId="3" fillId="0" borderId="53" xfId="0" applyFont="1" applyBorder="1" applyAlignment="1" applyProtection="1">
      <alignment horizontal="center"/>
      <protection/>
    </xf>
    <xf numFmtId="0" fontId="3" fillId="0" borderId="12" xfId="0" applyFont="1" applyBorder="1" applyAlignment="1" applyProtection="1">
      <alignment horizontal="center" wrapText="1"/>
      <protection/>
    </xf>
    <xf numFmtId="0" fontId="3" fillId="0" borderId="0" xfId="0" applyFont="1" applyBorder="1" applyAlignment="1" applyProtection="1">
      <alignment horizontal="center" wrapText="1"/>
      <protection/>
    </xf>
    <xf numFmtId="0" fontId="3" fillId="0" borderId="13" xfId="0" applyFont="1" applyBorder="1" applyAlignment="1" applyProtection="1">
      <alignment horizontal="center" wrapText="1"/>
      <protection/>
    </xf>
    <xf numFmtId="164" fontId="2" fillId="0" borderId="19" xfId="0" applyNumberFormat="1" applyFont="1" applyBorder="1" applyAlignment="1" applyProtection="1">
      <alignment horizontal="center"/>
      <protection/>
    </xf>
    <xf numFmtId="0" fontId="2" fillId="0" borderId="21" xfId="0" applyFont="1" applyBorder="1" applyAlignment="1" applyProtection="1">
      <alignment horizontal="center"/>
      <protection/>
    </xf>
    <xf numFmtId="0" fontId="2" fillId="0" borderId="54" xfId="0" applyFont="1" applyBorder="1" applyAlignment="1" applyProtection="1">
      <alignment horizontal="center"/>
      <protection/>
    </xf>
    <xf numFmtId="0" fontId="2" fillId="0" borderId="53" xfId="0" applyFont="1" applyBorder="1" applyAlignment="1" applyProtection="1">
      <alignment horizontal="center"/>
      <protection/>
    </xf>
    <xf numFmtId="164" fontId="3" fillId="0" borderId="46" xfId="0" applyNumberFormat="1" applyFont="1" applyBorder="1" applyAlignment="1" applyProtection="1">
      <alignment horizontal="center"/>
      <protection locked="0"/>
    </xf>
    <xf numFmtId="164" fontId="3" fillId="0" borderId="47" xfId="0" applyNumberFormat="1" applyFont="1" applyBorder="1" applyAlignment="1" applyProtection="1">
      <alignment horizontal="center"/>
      <protection locked="0"/>
    </xf>
    <xf numFmtId="0" fontId="3" fillId="0" borderId="0" xfId="0" applyFont="1" applyBorder="1" applyAlignment="1" applyProtection="1">
      <alignment horizontal="center" vertical="center"/>
      <protection/>
    </xf>
    <xf numFmtId="164" fontId="2" fillId="0" borderId="46" xfId="0" applyNumberFormat="1" applyFont="1" applyBorder="1" applyAlignment="1" applyProtection="1">
      <alignment horizontal="center"/>
      <protection/>
    </xf>
    <xf numFmtId="164" fontId="2" fillId="0" borderId="47" xfId="0" applyNumberFormat="1" applyFont="1" applyBorder="1" applyAlignment="1" applyProtection="1">
      <alignment horizontal="center"/>
      <protection/>
    </xf>
    <xf numFmtId="0" fontId="3" fillId="0" borderId="0" xfId="0" applyFont="1" applyBorder="1" applyAlignment="1" applyProtection="1">
      <alignment horizontal="center"/>
      <protection/>
    </xf>
    <xf numFmtId="0" fontId="3" fillId="0" borderId="0" xfId="0" applyFont="1" applyAlignment="1" applyProtection="1">
      <alignment horizontal="center"/>
      <protection/>
    </xf>
    <xf numFmtId="0" fontId="2" fillId="0" borderId="46" xfId="0" applyFont="1" applyBorder="1" applyAlignment="1" applyProtection="1">
      <alignment horizontal="center"/>
      <protection/>
    </xf>
    <xf numFmtId="0" fontId="2" fillId="0" borderId="58" xfId="0" applyFont="1" applyBorder="1" applyAlignment="1" applyProtection="1">
      <alignment horizontal="center"/>
      <protection/>
    </xf>
    <xf numFmtId="0" fontId="2" fillId="0" borderId="47" xfId="0" applyFont="1" applyBorder="1" applyAlignment="1" applyProtection="1">
      <alignment horizontal="center"/>
      <protection/>
    </xf>
    <xf numFmtId="0" fontId="18" fillId="0" borderId="0" xfId="0" applyFont="1" applyBorder="1" applyAlignment="1" applyProtection="1">
      <alignment horizontal="left" vertical="center"/>
      <protection/>
    </xf>
    <xf numFmtId="0" fontId="3" fillId="0" borderId="10" xfId="0" applyFont="1" applyBorder="1" applyAlignment="1" applyProtection="1">
      <alignment horizontal="center" wrapText="1"/>
      <protection/>
    </xf>
    <xf numFmtId="0" fontId="3" fillId="0" borderId="11" xfId="0" applyFont="1" applyBorder="1" applyAlignment="1" applyProtection="1">
      <alignment horizontal="center" wrapText="1"/>
      <protection/>
    </xf>
    <xf numFmtId="0" fontId="7" fillId="0" borderId="0" xfId="0" applyFont="1" applyAlignment="1" applyProtection="1">
      <alignment horizontal="center"/>
      <protection/>
    </xf>
    <xf numFmtId="0" fontId="6" fillId="0" borderId="24" xfId="0" applyFont="1" applyBorder="1" applyAlignment="1" applyProtection="1">
      <alignment horizontal="center"/>
      <protection/>
    </xf>
    <xf numFmtId="0" fontId="2" fillId="0" borderId="0" xfId="0" applyFont="1" applyAlignment="1">
      <alignment horizontal="center"/>
    </xf>
    <xf numFmtId="0" fontId="2"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ont>
        <b val="0"/>
        <i val="0"/>
        <color indexed="63"/>
      </font>
    </dxf>
    <dxf>
      <font>
        <b val="0"/>
        <i val="0"/>
        <color indexed="9"/>
      </font>
    </dxf>
    <dxf>
      <font>
        <b val="0"/>
        <i val="0"/>
        <color indexed="9"/>
      </font>
    </dxf>
    <dxf>
      <font>
        <b val="0"/>
        <i val="0"/>
        <color indexed="9"/>
      </font>
    </dxf>
    <dxf>
      <font>
        <b val="0"/>
        <i val="0"/>
        <color indexed="63"/>
      </font>
    </dxf>
    <dxf>
      <font>
        <b val="0"/>
        <i val="0"/>
        <color indexed="63"/>
      </font>
    </dxf>
    <dxf>
      <font>
        <b val="0"/>
        <i val="0"/>
        <color indexed="9"/>
      </font>
    </dxf>
    <dxf>
      <font>
        <b val="0"/>
        <i val="0"/>
        <color indexed="9"/>
      </font>
    </dxf>
    <dxf>
      <font>
        <b val="0"/>
        <i val="0"/>
        <color indexed="63"/>
      </font>
    </dxf>
    <dxf>
      <font>
        <b val="0"/>
        <i val="0"/>
        <color indexed="6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EAEAE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Disinfection Inactivation Ratio</a:t>
            </a:r>
            <a:r>
              <a:rPr lang="en-US" cap="none" sz="20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(Single or Combined)</a:t>
            </a:r>
          </a:p>
        </c:rich>
      </c:tx>
      <c:layout>
        <c:manualLayout>
          <c:xMode val="factor"/>
          <c:yMode val="factor"/>
          <c:x val="0.001"/>
          <c:y val="-0.00175"/>
        </c:manualLayout>
      </c:layout>
      <c:spPr>
        <a:noFill/>
        <a:ln>
          <a:noFill/>
        </a:ln>
      </c:spPr>
    </c:title>
    <c:plotArea>
      <c:layout>
        <c:manualLayout>
          <c:xMode val="edge"/>
          <c:yMode val="edge"/>
          <c:x val="0.0485"/>
          <c:y val="0.14775"/>
          <c:w val="0.88675"/>
          <c:h val="0.797"/>
        </c:manualLayout>
      </c:layout>
      <c:lineChart>
        <c:grouping val="standard"/>
        <c:varyColors val="0"/>
        <c:ser>
          <c:idx val="1"/>
          <c:order val="0"/>
          <c:tx>
            <c:v>Log Inactivation Required</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'Data Entry Form'!$A$24:$A$54</c:f>
            </c:numRef>
          </c:val>
          <c:smooth val="0"/>
        </c:ser>
        <c:ser>
          <c:idx val="0"/>
          <c:order val="1"/>
          <c:tx>
            <c:v>Inactivation Ratio</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3366"/>
                </a:solidFill>
              </a:ln>
            </c:spPr>
          </c:marker>
          <c:val>
            <c:numRef>
              <c:f>'Form F-5'!$Y$11:$Y$41</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1"/>
        </c:ser>
        <c:ser>
          <c:idx val="3"/>
          <c:order val="3"/>
          <c:tx>
            <c:v>Required Inactivation Ratio</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'Form F-5'!$Z$11:$Z$41</c:f>
            </c:numRef>
          </c:val>
          <c:smooth val="0"/>
        </c:ser>
        <c:ser>
          <c:idx val="4"/>
          <c:order val="4"/>
          <c:tx>
            <c:strRef>
              <c:f>'Data Entry Form'!$N$23</c:f>
              <c:strCache>
                <c:ptCount val="1"/>
                <c:pt idx="0">
                  <c:v>Required Inactivation Ratio ≥ 1.0</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Entry Form'!$N$24:$N$54</c:f>
              <c:numCache>
                <c:ptCount val="3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numCache>
            </c:numRef>
          </c:val>
          <c:smooth val="0"/>
        </c:ser>
        <c:marker val="1"/>
        <c:axId val="20006753"/>
        <c:axId val="45843050"/>
      </c:lineChart>
      <c:lineChart>
        <c:grouping val="standard"/>
        <c:varyColors val="0"/>
        <c:ser>
          <c:idx val="2"/>
          <c:order val="2"/>
          <c:tx>
            <c:v>Chlorine Residual</c:v>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008080"/>
              </a:solidFill>
              <a:ln>
                <a:solidFill>
                  <a:srgbClr val="99CC00"/>
                </a:solidFill>
              </a:ln>
            </c:spPr>
          </c:marker>
          <c:dPt>
            <c:idx val="3"/>
            <c:spPr>
              <a:solidFill>
                <a:srgbClr val="00B050"/>
              </a:solidFill>
              <a:ln w="25400">
                <a:solidFill>
                  <a:srgbClr val="339966"/>
                </a:solidFill>
              </a:ln>
            </c:spPr>
            <c:marker>
              <c:size val="7"/>
              <c:spPr>
                <a:solidFill>
                  <a:srgbClr val="008080"/>
                </a:solidFill>
                <a:ln>
                  <a:solidFill>
                    <a:srgbClr val="99CC00"/>
                  </a:solidFill>
                </a:ln>
              </c:spPr>
            </c:marker>
          </c:dPt>
          <c:val>
            <c:numRef>
              <c:f>'Form F-5'!$P$11:$P$41</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1"/>
        </c:ser>
        <c:marker val="1"/>
        <c:axId val="9934267"/>
        <c:axId val="22299540"/>
      </c:lineChart>
      <c:catAx>
        <c:axId val="20006753"/>
        <c:scaling>
          <c:orientation val="minMax"/>
        </c:scaling>
        <c:axPos val="b"/>
        <c:delete val="0"/>
        <c:numFmt formatCode="General" sourceLinked="0"/>
        <c:majorTickMark val="cross"/>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5843050"/>
        <c:crossesAt val="0"/>
        <c:auto val="1"/>
        <c:lblOffset val="100"/>
        <c:tickLblSkip val="1"/>
        <c:noMultiLvlLbl val="0"/>
      </c:catAx>
      <c:valAx>
        <c:axId val="45843050"/>
        <c:scaling>
          <c:orientation val="minMax"/>
          <c:max val="3.5"/>
          <c:min val="0.5"/>
        </c:scaling>
        <c:axPos val="l"/>
        <c:title>
          <c:tx>
            <c:rich>
              <a:bodyPr vert="horz" rot="-5400000" anchor="ctr"/>
              <a:lstStyle/>
              <a:p>
                <a:pPr algn="ctr">
                  <a:defRPr/>
                </a:pPr>
                <a:r>
                  <a:rPr lang="en-US" cap="none" sz="1100" b="1" i="0" u="none" baseline="0">
                    <a:solidFill>
                      <a:srgbClr val="000000"/>
                    </a:solidFill>
                    <a:latin typeface="Arial"/>
                    <a:ea typeface="Arial"/>
                    <a:cs typeface="Arial"/>
                  </a:rPr>
                  <a:t>Log Inactivation</a:t>
                </a:r>
              </a:p>
            </c:rich>
          </c:tx>
          <c:layout>
            <c:manualLayout>
              <c:xMode val="factor"/>
              <c:yMode val="factor"/>
              <c:x val="0.001"/>
              <c:y val="0"/>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0006753"/>
        <c:crossesAt val="1"/>
        <c:crossBetween val="between"/>
        <c:dispUnits/>
        <c:majorUnit val="0.2"/>
        <c:minorUnit val="0.04"/>
      </c:valAx>
      <c:catAx>
        <c:axId val="9934267"/>
        <c:scaling>
          <c:orientation val="minMax"/>
        </c:scaling>
        <c:axPos val="b"/>
        <c:delete val="1"/>
        <c:majorTickMark val="out"/>
        <c:minorTickMark val="none"/>
        <c:tickLblPos val="nextTo"/>
        <c:crossAx val="22299540"/>
        <c:crossesAt val="0.2"/>
        <c:auto val="1"/>
        <c:lblOffset val="100"/>
        <c:tickLblSkip val="1"/>
        <c:noMultiLvlLbl val="0"/>
      </c:catAx>
      <c:valAx>
        <c:axId val="22299540"/>
        <c:scaling>
          <c:orientation val="minMax"/>
          <c:max val="2.5"/>
          <c:min val="0.1"/>
        </c:scaling>
        <c:axPos val="l"/>
        <c:title>
          <c:tx>
            <c:rich>
              <a:bodyPr vert="horz" rot="-5400000" anchor="ctr"/>
              <a:lstStyle/>
              <a:p>
                <a:pPr algn="ctr">
                  <a:defRPr/>
                </a:pPr>
                <a:r>
                  <a:rPr lang="en-US" cap="none" sz="1100" b="1" i="0" u="none" baseline="0">
                    <a:solidFill>
                      <a:srgbClr val="000000"/>
                    </a:solidFill>
                    <a:latin typeface="Arial"/>
                    <a:ea typeface="Arial"/>
                    <a:cs typeface="Arial"/>
                  </a:rPr>
                  <a:t>Chlorine Residual (mg/L)</a:t>
                </a:r>
              </a:p>
            </c:rich>
          </c:tx>
          <c:layout>
            <c:manualLayout>
              <c:xMode val="factor"/>
              <c:yMode val="factor"/>
              <c:x val="0.00025"/>
              <c:y val="0.000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900" b="1" i="0" u="none" baseline="0">
                <a:solidFill>
                  <a:srgbClr val="000000"/>
                </a:solidFill>
                <a:latin typeface="Arial"/>
                <a:ea typeface="Arial"/>
                <a:cs typeface="Arial"/>
              </a:defRPr>
            </a:pPr>
          </a:p>
        </c:txPr>
        <c:crossAx val="9934267"/>
        <c:crosses val="max"/>
        <c:crossBetween val="between"/>
        <c:dispUnits/>
        <c:majorUnit val="0.2"/>
        <c:minorUnit val="0.04"/>
      </c:valAx>
      <c:spPr>
        <a:solidFill>
          <a:srgbClr val="FFFFFF"/>
        </a:solidFill>
        <a:ln w="3175">
          <a:noFill/>
        </a:ln>
      </c:spPr>
    </c:plotArea>
    <c:legend>
      <c:legendPos val="t"/>
      <c:legendEntry>
        <c:idx val="0"/>
        <c:delete val="1"/>
      </c:legendEntry>
      <c:layout>
        <c:manualLayout>
          <c:xMode val="edge"/>
          <c:yMode val="edge"/>
          <c:x val="0.69275"/>
          <c:y val="0.008"/>
          <c:w val="0.268"/>
          <c:h val="0.1305"/>
        </c:manualLayout>
      </c:layout>
      <c:overlay val="0"/>
      <c:spPr>
        <a:noFill/>
        <a:ln w="3175">
          <a:noFill/>
        </a:ln>
      </c:spPr>
      <c:txPr>
        <a:bodyPr vert="horz" rot="0"/>
        <a:lstStyle/>
        <a:p>
          <a:pPr>
            <a:defRPr lang="en-US" cap="none" sz="920" b="1" i="0" u="none" baseline="0">
              <a:solidFill>
                <a:srgbClr val="000000"/>
              </a:solidFill>
              <a:latin typeface="Arial"/>
              <a:ea typeface="Arial"/>
              <a:cs typeface="Arial"/>
            </a:defRPr>
          </a:pPr>
        </a:p>
      </c:txPr>
    </c:legend>
    <c:plotVisOnly val="1"/>
    <c:dispBlanksAs val="gap"/>
    <c:showDLblsOverMax val="0"/>
  </c:chart>
  <c:spPr>
    <a:noFill/>
    <a:ln w="25400">
      <a:solidFill>
        <a:srgbClr val="000080"/>
      </a:solidFill>
    </a:ln>
  </c:spPr>
  <c:txPr>
    <a:bodyPr vert="horz" rot="0"/>
    <a:lstStyle/>
    <a:p>
      <a:pPr>
        <a:defRPr lang="en-US" cap="none" sz="217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Maximum Daily Turbidity Unit</a:t>
            </a:r>
          </a:p>
        </c:rich>
      </c:tx>
      <c:layout>
        <c:manualLayout>
          <c:xMode val="factor"/>
          <c:yMode val="factor"/>
          <c:x val="0.001"/>
          <c:y val="-0.00175"/>
        </c:manualLayout>
      </c:layout>
      <c:spPr>
        <a:noFill/>
        <a:ln>
          <a:noFill/>
        </a:ln>
      </c:spPr>
    </c:title>
    <c:plotArea>
      <c:layout>
        <c:manualLayout>
          <c:xMode val="edge"/>
          <c:yMode val="edge"/>
          <c:x val="0.0375"/>
          <c:y val="0.128"/>
          <c:w val="0.93175"/>
          <c:h val="0.8055"/>
        </c:manualLayout>
      </c:layout>
      <c:scatterChart>
        <c:scatterStyle val="lineMarker"/>
        <c:varyColors val="0"/>
        <c:ser>
          <c:idx val="0"/>
          <c:order val="0"/>
          <c:tx>
            <c:v>Maximum Daily Finished NTU</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'Form F-5'!$B$11:$B$41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xVal>
          <c:yVal>
            <c:numRef>
              <c:f>'Form F-5'!$I$11:$I$41</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yVal>
          <c:smooth val="1"/>
        </c:ser>
        <c:ser>
          <c:idx val="1"/>
          <c:order val="1"/>
          <c:tx>
            <c:v>System Turbidity MCL</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'Turbidity Entry Form '!$M$11:$M$42</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yVal>
          <c:smooth val="0"/>
        </c:ser>
        <c:axId val="66478133"/>
        <c:axId val="61432286"/>
      </c:scatterChart>
      <c:valAx>
        <c:axId val="66478133"/>
        <c:scaling>
          <c:orientation val="minMax"/>
          <c:max val="31"/>
          <c:min val="1"/>
        </c:scaling>
        <c:axPos val="b"/>
        <c:delete val="0"/>
        <c:numFmt formatCode="d"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1432286"/>
        <c:crosses val="autoZero"/>
        <c:crossBetween val="midCat"/>
        <c:dispUnits/>
        <c:majorUnit val="1"/>
      </c:valAx>
      <c:valAx>
        <c:axId val="61432286"/>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Turbidity (NTU)</a:t>
                </a:r>
              </a:p>
            </c:rich>
          </c:tx>
          <c:layout>
            <c:manualLayout>
              <c:xMode val="factor"/>
              <c:yMode val="factor"/>
              <c:x val="-0.001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6478133"/>
        <c:crosses val="autoZero"/>
        <c:crossBetween val="midCat"/>
        <c:dispUnits/>
      </c:valAx>
      <c:spPr>
        <a:solidFill>
          <a:srgbClr val="FFFFFF"/>
        </a:solidFill>
        <a:ln w="12700">
          <a:solidFill>
            <a:srgbClr val="000000"/>
          </a:solidFill>
        </a:ln>
      </c:spPr>
    </c:plotArea>
    <c:legend>
      <c:legendPos val="t"/>
      <c:legendEntry>
        <c:idx val="0"/>
        <c:txPr>
          <a:bodyPr vert="horz" rot="0"/>
          <a:lstStyle/>
          <a:p>
            <a:pPr>
              <a:defRPr lang="en-US" cap="none" sz="920" b="1" i="0" u="none" baseline="0">
                <a:solidFill>
                  <a:srgbClr val="000080"/>
                </a:solidFill>
                <a:latin typeface="Arial"/>
                <a:ea typeface="Arial"/>
                <a:cs typeface="Arial"/>
              </a:defRPr>
            </a:pPr>
          </a:p>
        </c:txPr>
      </c:legendEntry>
      <c:legendEntry>
        <c:idx val="1"/>
        <c:delete val="1"/>
      </c:legendEntry>
      <c:layout>
        <c:manualLayout>
          <c:xMode val="edge"/>
          <c:yMode val="edge"/>
          <c:x val="0.7215"/>
          <c:y val="0.021"/>
          <c:w val="0.24525"/>
          <c:h val="0.052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25400">
      <a:solidFill>
        <a:srgbClr val="000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4"/>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codeName="Chart2"/>
  <sheetViews>
    <sheetView workbookViewId="0" zoomScale="124"/>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5.emf" /></Relationships>
</file>

<file path=xl/drawings/_rels/drawing2.xml.rels><?xml version="1.0" encoding="utf-8" standalone="yes"?><Relationships xmlns="http://schemas.openxmlformats.org/package/2006/relationships"><Relationship Id="rId1" Type="http://schemas.openxmlformats.org/officeDocument/2006/relationships/image" Target="../media/image15.emf"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8.emf" /><Relationship Id="rId8" Type="http://schemas.openxmlformats.org/officeDocument/2006/relationships/image" Target="../media/image9.emf" /><Relationship Id="rId9" Type="http://schemas.openxmlformats.org/officeDocument/2006/relationships/image" Target="../media/image10.emf" /><Relationship Id="rId10" Type="http://schemas.openxmlformats.org/officeDocument/2006/relationships/image" Target="../media/image11.emf" /><Relationship Id="rId11" Type="http://schemas.openxmlformats.org/officeDocument/2006/relationships/image" Target="../media/image12.emf" /><Relationship Id="rId12" Type="http://schemas.openxmlformats.org/officeDocument/2006/relationships/image" Target="../media/image13.emf" /><Relationship Id="rId13"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409575</xdr:colOff>
      <xdr:row>10</xdr:row>
      <xdr:rowOff>38100</xdr:rowOff>
    </xdr:from>
    <xdr:to>
      <xdr:col>9</xdr:col>
      <xdr:colOff>600075</xdr:colOff>
      <xdr:row>10</xdr:row>
      <xdr:rowOff>171450</xdr:rowOff>
    </xdr:to>
    <xdr:pic>
      <xdr:nvPicPr>
        <xdr:cNvPr id="1" name="CheckBox1"/>
        <xdr:cNvPicPr preferRelativeResize="1">
          <a:picLocks noChangeAspect="1"/>
        </xdr:cNvPicPr>
      </xdr:nvPicPr>
      <xdr:blipFill>
        <a:blip r:embed="rId1"/>
        <a:stretch>
          <a:fillRect/>
        </a:stretch>
      </xdr:blipFill>
      <xdr:spPr>
        <a:xfrm>
          <a:off x="6419850" y="1038225"/>
          <a:ext cx="190500" cy="133350"/>
        </a:xfrm>
        <a:prstGeom prst="rect">
          <a:avLst/>
        </a:prstGeom>
        <a:noFill/>
        <a:ln w="9525" cmpd="sng">
          <a:noFill/>
        </a:ln>
      </xdr:spPr>
    </xdr:pic>
    <xdr:clientData/>
  </xdr:twoCellAnchor>
  <xdr:twoCellAnchor editAs="oneCell">
    <xdr:from>
      <xdr:col>9</xdr:col>
      <xdr:colOff>419100</xdr:colOff>
      <xdr:row>11</xdr:row>
      <xdr:rowOff>38100</xdr:rowOff>
    </xdr:from>
    <xdr:to>
      <xdr:col>9</xdr:col>
      <xdr:colOff>609600</xdr:colOff>
      <xdr:row>11</xdr:row>
      <xdr:rowOff>171450</xdr:rowOff>
    </xdr:to>
    <xdr:pic>
      <xdr:nvPicPr>
        <xdr:cNvPr id="2" name="CheckBox2"/>
        <xdr:cNvPicPr preferRelativeResize="1">
          <a:picLocks noChangeAspect="1"/>
        </xdr:cNvPicPr>
      </xdr:nvPicPr>
      <xdr:blipFill>
        <a:blip r:embed="rId1"/>
        <a:stretch>
          <a:fillRect/>
        </a:stretch>
      </xdr:blipFill>
      <xdr:spPr>
        <a:xfrm>
          <a:off x="6429375" y="1209675"/>
          <a:ext cx="190500" cy="133350"/>
        </a:xfrm>
        <a:prstGeom prst="rect">
          <a:avLst/>
        </a:prstGeom>
        <a:noFill/>
        <a:ln w="9525" cmpd="sng">
          <a:noFill/>
        </a:ln>
      </xdr:spPr>
    </xdr:pic>
    <xdr:clientData/>
  </xdr:twoCellAnchor>
  <xdr:twoCellAnchor editAs="oneCell">
    <xdr:from>
      <xdr:col>4</xdr:col>
      <xdr:colOff>342900</xdr:colOff>
      <xdr:row>48</xdr:row>
      <xdr:rowOff>9525</xdr:rowOff>
    </xdr:from>
    <xdr:to>
      <xdr:col>4</xdr:col>
      <xdr:colOff>533400</xdr:colOff>
      <xdr:row>48</xdr:row>
      <xdr:rowOff>142875</xdr:rowOff>
    </xdr:to>
    <xdr:pic>
      <xdr:nvPicPr>
        <xdr:cNvPr id="3" name="CheckBox3"/>
        <xdr:cNvPicPr preferRelativeResize="1">
          <a:picLocks noChangeAspect="1"/>
        </xdr:cNvPicPr>
      </xdr:nvPicPr>
      <xdr:blipFill>
        <a:blip r:embed="rId1"/>
        <a:stretch>
          <a:fillRect/>
        </a:stretch>
      </xdr:blipFill>
      <xdr:spPr>
        <a:xfrm>
          <a:off x="2381250" y="6858000"/>
          <a:ext cx="190500" cy="133350"/>
        </a:xfrm>
        <a:prstGeom prst="rect">
          <a:avLst/>
        </a:prstGeom>
        <a:noFill/>
        <a:ln w="9525" cmpd="sng">
          <a:noFill/>
        </a:ln>
      </xdr:spPr>
    </xdr:pic>
    <xdr:clientData/>
  </xdr:twoCellAnchor>
  <xdr:twoCellAnchor editAs="oneCell">
    <xdr:from>
      <xdr:col>4</xdr:col>
      <xdr:colOff>342900</xdr:colOff>
      <xdr:row>49</xdr:row>
      <xdr:rowOff>28575</xdr:rowOff>
    </xdr:from>
    <xdr:to>
      <xdr:col>4</xdr:col>
      <xdr:colOff>533400</xdr:colOff>
      <xdr:row>50</xdr:row>
      <xdr:rowOff>9525</xdr:rowOff>
    </xdr:to>
    <xdr:pic>
      <xdr:nvPicPr>
        <xdr:cNvPr id="4" name="CheckBox4"/>
        <xdr:cNvPicPr preferRelativeResize="1">
          <a:picLocks noChangeAspect="1"/>
        </xdr:cNvPicPr>
      </xdr:nvPicPr>
      <xdr:blipFill>
        <a:blip r:embed="rId1"/>
        <a:stretch>
          <a:fillRect/>
        </a:stretch>
      </xdr:blipFill>
      <xdr:spPr>
        <a:xfrm>
          <a:off x="2381250" y="7029450"/>
          <a:ext cx="190500" cy="133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66675</xdr:colOff>
      <xdr:row>5</xdr:row>
      <xdr:rowOff>28575</xdr:rowOff>
    </xdr:from>
    <xdr:to>
      <xdr:col>21</xdr:col>
      <xdr:colOff>257175</xdr:colOff>
      <xdr:row>5</xdr:row>
      <xdr:rowOff>152400</xdr:rowOff>
    </xdr:to>
    <xdr:pic>
      <xdr:nvPicPr>
        <xdr:cNvPr id="1" name="CheckBox3"/>
        <xdr:cNvPicPr preferRelativeResize="1">
          <a:picLocks noChangeAspect="1"/>
        </xdr:cNvPicPr>
      </xdr:nvPicPr>
      <xdr:blipFill>
        <a:blip r:embed="rId1"/>
        <a:stretch>
          <a:fillRect/>
        </a:stretch>
      </xdr:blipFill>
      <xdr:spPr>
        <a:xfrm>
          <a:off x="9810750" y="714375"/>
          <a:ext cx="190500" cy="123825"/>
        </a:xfrm>
        <a:prstGeom prst="rect">
          <a:avLst/>
        </a:prstGeom>
        <a:noFill/>
        <a:ln w="9525" cmpd="sng">
          <a:noFill/>
        </a:ln>
      </xdr:spPr>
    </xdr:pic>
    <xdr:clientData/>
  </xdr:twoCellAnchor>
  <xdr:twoCellAnchor editAs="oneCell">
    <xdr:from>
      <xdr:col>22</xdr:col>
      <xdr:colOff>400050</xdr:colOff>
      <xdr:row>5</xdr:row>
      <xdr:rowOff>28575</xdr:rowOff>
    </xdr:from>
    <xdr:to>
      <xdr:col>23</xdr:col>
      <xdr:colOff>171450</xdr:colOff>
      <xdr:row>5</xdr:row>
      <xdr:rowOff>152400</xdr:rowOff>
    </xdr:to>
    <xdr:pic>
      <xdr:nvPicPr>
        <xdr:cNvPr id="2" name="CheckBox4"/>
        <xdr:cNvPicPr preferRelativeResize="1">
          <a:picLocks noChangeAspect="1"/>
        </xdr:cNvPicPr>
      </xdr:nvPicPr>
      <xdr:blipFill>
        <a:blip r:embed="rId1"/>
        <a:stretch>
          <a:fillRect/>
        </a:stretch>
      </xdr:blipFill>
      <xdr:spPr>
        <a:xfrm>
          <a:off x="10572750" y="714375"/>
          <a:ext cx="190500" cy="123825"/>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0.2505</cdr:x>
      <cdr:y>0.1095</cdr:y>
    </cdr:from>
    <cdr:to>
      <cdr:x>0.28625</cdr:x>
      <cdr:y>0.1465</cdr:y>
    </cdr:to>
    <cdr:sp textlink="'Data Entry Form'!$G$15">
      <cdr:nvSpPr>
        <cdr:cNvPr id="1" name="Text Box 3"/>
        <cdr:cNvSpPr txBox="1">
          <a:spLocks noChangeArrowheads="1"/>
        </cdr:cNvSpPr>
      </cdr:nvSpPr>
      <cdr:spPr>
        <a:xfrm>
          <a:off x="2162175" y="638175"/>
          <a:ext cx="314325" cy="219075"/>
        </a:xfrm>
        <a:prstGeom prst="rect">
          <a:avLst/>
        </a:prstGeom>
        <a:noFill/>
        <a:ln w="9525" cmpd="sng">
          <a:noFill/>
        </a:ln>
      </cdr:spPr>
      <cdr:txBody>
        <a:bodyPr vertOverflow="clip" wrap="square" lIns="27432" tIns="22860" rIns="0" bIns="0"/>
        <a:p>
          <a:pPr algn="l">
            <a:defRPr/>
          </a:pPr>
          <a:fld id="{ef39bec1-5308-408d-8353-c71373c23772}" type="TxLink">
            <a:rPr lang="en-US" cap="none" sz="1100" b="0" i="0" u="sng" baseline="0">
              <a:solidFill>
                <a:srgbClr val="FF0000"/>
              </a:solidFill>
              <a:latin typeface="Arial"/>
              <a:ea typeface="Arial"/>
              <a:cs typeface="Arial"/>
            </a:rPr>
            <a:t>3.0</a:t>
          </a:fld>
        </a:p>
      </cdr:txBody>
    </cdr:sp>
  </cdr:relSizeAnchor>
  <cdr:relSizeAnchor xmlns:cdr="http://schemas.openxmlformats.org/drawingml/2006/chartDrawing">
    <cdr:from>
      <cdr:x>0.03675</cdr:x>
      <cdr:y>0.0885</cdr:y>
    </cdr:from>
    <cdr:to>
      <cdr:x>0.2515</cdr:x>
      <cdr:y>0.1465</cdr:y>
    </cdr:to>
    <cdr:sp>
      <cdr:nvSpPr>
        <cdr:cNvPr id="2" name="Text Box 4"/>
        <cdr:cNvSpPr txBox="1">
          <a:spLocks noChangeArrowheads="1"/>
        </cdr:cNvSpPr>
      </cdr:nvSpPr>
      <cdr:spPr>
        <a:xfrm>
          <a:off x="314325" y="514350"/>
          <a:ext cx="1857375" cy="342900"/>
        </a:xfrm>
        <a:prstGeom prst="rect">
          <a:avLst/>
        </a:prstGeom>
        <a:noFill/>
        <a:ln w="9525" cmpd="sng">
          <a:noFill/>
        </a:ln>
      </cdr:spPr>
      <cdr:txBody>
        <a:bodyPr vertOverflow="clip" wrap="square" lIns="0" tIns="22860" rIns="27432" bIns="0"/>
        <a:p>
          <a:pPr algn="r">
            <a:defRPr/>
          </a:pPr>
          <a:r>
            <a:rPr lang="en-US" cap="none" sz="1000" b="1" i="0" u="none" baseline="0">
              <a:solidFill>
                <a:srgbClr val="FF0000"/>
              </a:solidFill>
              <a:latin typeface="Arial"/>
              <a:ea typeface="Arial"/>
              <a:cs typeface="Arial"/>
            </a:rPr>
            <a:t>Log Reduction Required for Disinfection =</a:t>
          </a:r>
        </a:p>
      </cdr:txBody>
    </cdr:sp>
  </cdr:relSizeAnchor>
  <cdr:relSizeAnchor xmlns:cdr="http://schemas.openxmlformats.org/drawingml/2006/chartDrawing">
    <cdr:from>
      <cdr:x>0.008</cdr:x>
      <cdr:y>0.1095</cdr:y>
    </cdr:from>
    <cdr:to>
      <cdr:x>0.044</cdr:x>
      <cdr:y>0.1095</cdr:y>
    </cdr:to>
    <cdr:sp>
      <cdr:nvSpPr>
        <cdr:cNvPr id="3" name="Line 6"/>
        <cdr:cNvSpPr>
          <a:spLocks/>
        </cdr:cNvSpPr>
      </cdr:nvSpPr>
      <cdr:spPr>
        <a:xfrm>
          <a:off x="66675" y="638175"/>
          <a:ext cx="314325" cy="0"/>
        </a:xfrm>
        <a:prstGeom prst="line">
          <a:avLst/>
        </a:prstGeom>
        <a:noFill/>
        <a:ln w="31750" cmpd="sng">
          <a:solidFill>
            <a:srgbClr val="FF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0.65875</cdr:x>
      <cdr:y>0.938</cdr:y>
    </cdr:from>
    <cdr:to>
      <cdr:x>0.98425</cdr:x>
      <cdr:y>0.9935</cdr:y>
    </cdr:to>
    <cdr:grpSp>
      <cdr:nvGrpSpPr>
        <cdr:cNvPr id="4" name="Group 9"/>
        <cdr:cNvGrpSpPr>
          <a:grpSpLocks/>
        </cdr:cNvGrpSpPr>
      </cdr:nvGrpSpPr>
      <cdr:grpSpPr>
        <a:xfrm>
          <a:off x="5705475" y="5543550"/>
          <a:ext cx="2819400" cy="323850"/>
          <a:chOff x="6022181" y="5561152"/>
          <a:chExt cx="2419588" cy="206820"/>
        </a:xfrm>
        <a:solidFill>
          <a:srgbClr val="FFFFFF"/>
        </a:solidFill>
      </cdr:grpSpPr>
      <cdr:sp textlink="'Data Entry Form'!$D$6:$I$6">
        <cdr:nvSpPr>
          <cdr:cNvPr id="5" name="Text Box 7"/>
          <cdr:cNvSpPr txBox="1">
            <a:spLocks noChangeArrowheads="1"/>
          </cdr:cNvSpPr>
        </cdr:nvSpPr>
        <cdr:spPr>
          <a:xfrm>
            <a:off x="6022181" y="5561152"/>
            <a:ext cx="1590274" cy="183604"/>
          </a:xfrm>
          <a:prstGeom prst="rect">
            <a:avLst/>
          </a:prstGeom>
          <a:noFill/>
          <a:ln w="9525" cmpd="sng">
            <a:noFill/>
          </a:ln>
        </cdr:spPr>
        <cdr:txBody>
          <a:bodyPr vertOverflow="clip" wrap="square" lIns="91440" tIns="45720" rIns="91440" bIns="45720"/>
          <a:p>
            <a:pPr algn="l">
              <a:defRPr/>
            </a:pPr>
            <a:fld id="{390c6886-9b37-4603-9778-28bafcec6da2}" type="TxLink">
              <a:rPr lang="en-US" cap="none" u="none" baseline="0">
                <a:latin typeface="Arial"/>
                <a:ea typeface="Arial"/>
                <a:cs typeface="Arial"/>
              </a:rPr>
              <a:t/>
            </a:fld>
          </a:p>
        </cdr:txBody>
      </cdr:sp>
      <cdr:sp textlink="'Data Entry Form'!$K$7:$L$7">
        <cdr:nvSpPr>
          <cdr:cNvPr id="6" name="Text Box 8"/>
          <cdr:cNvSpPr txBox="1">
            <a:spLocks noChangeArrowheads="1"/>
          </cdr:cNvSpPr>
        </cdr:nvSpPr>
        <cdr:spPr>
          <a:xfrm>
            <a:off x="7672340" y="5561152"/>
            <a:ext cx="769429" cy="206820"/>
          </a:xfrm>
          <a:prstGeom prst="rect">
            <a:avLst/>
          </a:prstGeom>
          <a:noFill/>
          <a:ln w="9525" cmpd="sng">
            <a:noFill/>
          </a:ln>
        </cdr:spPr>
        <cdr:txBody>
          <a:bodyPr vertOverflow="clip" wrap="square" lIns="91440" tIns="45720" rIns="91440" bIns="45720"/>
          <a:p>
            <a:pPr algn="l">
              <a:defRPr/>
            </a:pPr>
            <a:fld id="{33d63ffd-17cc-40bc-a1b2-03860e48ffa2}" type="TxLink">
              <a:rPr lang="en-US" cap="none" u="none" baseline="0">
                <a:latin typeface="Arial"/>
                <a:ea typeface="Arial"/>
                <a:cs typeface="Arial"/>
              </a:rPr>
              <a:t/>
            </a:fld>
          </a:p>
        </cdr:txBody>
      </cdr:sp>
    </cdr:grpSp>
  </cdr:relSizeAnchor>
  <cdr:relSizeAnchor xmlns:cdr="http://schemas.openxmlformats.org/drawingml/2006/chartDrawing">
    <cdr:from>
      <cdr:x>0.01525</cdr:x>
      <cdr:y>0.008</cdr:y>
    </cdr:from>
    <cdr:to>
      <cdr:x>0.242</cdr:x>
      <cdr:y>0.0915</cdr:y>
    </cdr:to>
    <cdr:pic>
      <cdr:nvPicPr>
        <cdr:cNvPr id="7" name="Picture 88"/>
        <cdr:cNvPicPr preferRelativeResize="1">
          <a:picLocks noChangeAspect="1"/>
        </cdr:cNvPicPr>
      </cdr:nvPicPr>
      <cdr:blipFill>
        <a:blip r:embed="rId1"/>
        <a:stretch>
          <a:fillRect/>
        </a:stretch>
      </cdr:blipFill>
      <cdr:spPr>
        <a:xfrm>
          <a:off x="123825" y="38100"/>
          <a:ext cx="1962150" cy="495300"/>
        </a:xfrm>
        <a:prstGeom prst="rect">
          <a:avLst/>
        </a:prstGeom>
        <a:noFill/>
        <a:ln w="9525" cmpd="sng">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15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0.0125</cdr:x>
      <cdr:y>0.0065</cdr:y>
    </cdr:from>
    <cdr:to>
      <cdr:x>0.22125</cdr:x>
      <cdr:y>0.0835</cdr:y>
    </cdr:to>
    <cdr:pic>
      <cdr:nvPicPr>
        <cdr:cNvPr id="1" name="Picture 85"/>
        <cdr:cNvPicPr preferRelativeResize="1">
          <a:picLocks noChangeAspect="1"/>
        </cdr:cNvPicPr>
      </cdr:nvPicPr>
      <cdr:blipFill>
        <a:blip r:embed="rId1"/>
        <a:stretch>
          <a:fillRect/>
        </a:stretch>
      </cdr:blipFill>
      <cdr:spPr>
        <a:xfrm>
          <a:off x="104775" y="38100"/>
          <a:ext cx="1809750" cy="457200"/>
        </a:xfrm>
        <a:prstGeom prst="rect">
          <a:avLst/>
        </a:prstGeom>
        <a:noFill/>
        <a:ln w="9525" cmpd="sng">
          <a:noFill/>
        </a:ln>
      </cdr:spPr>
    </cdr:pic>
  </cdr:relSizeAnchor>
  <cdr:relSizeAnchor xmlns:cdr="http://schemas.openxmlformats.org/drawingml/2006/chartDrawing">
    <cdr:from>
      <cdr:x>0.38875</cdr:x>
      <cdr:y>0.091</cdr:y>
    </cdr:from>
    <cdr:to>
      <cdr:x>0.44125</cdr:x>
      <cdr:y>0.1345</cdr:y>
    </cdr:to>
    <cdr:sp textlink="'Turbidity Entry Form '!$Q$14">
      <cdr:nvSpPr>
        <cdr:cNvPr id="2" name="Text Box 2"/>
        <cdr:cNvSpPr txBox="1">
          <a:spLocks noChangeArrowheads="1"/>
        </cdr:cNvSpPr>
      </cdr:nvSpPr>
      <cdr:spPr>
        <a:xfrm>
          <a:off x="3371850" y="533400"/>
          <a:ext cx="457200" cy="257175"/>
        </a:xfrm>
        <a:prstGeom prst="rect">
          <a:avLst/>
        </a:prstGeom>
        <a:noFill/>
        <a:ln w="9525" cmpd="sng">
          <a:noFill/>
        </a:ln>
      </cdr:spPr>
      <cdr:txBody>
        <a:bodyPr vertOverflow="clip" wrap="square" lIns="91440" tIns="45720" rIns="91440" bIns="45720"/>
        <a:p>
          <a:pPr algn="l">
            <a:defRPr/>
          </a:pPr>
          <a:fld id="{28671beb-5ce1-42d4-b85d-8dd65eac202f}" type="TxLink">
            <a:rPr lang="en-US" cap="none" u="none" baseline="0">
              <a:latin typeface="Arial"/>
              <a:ea typeface="Arial"/>
              <a:cs typeface="Arial"/>
            </a:rPr>
            <a:t/>
          </a:fld>
        </a:p>
      </cdr:txBody>
    </cdr:sp>
  </cdr:relSizeAnchor>
  <cdr:relSizeAnchor xmlns:cdr="http://schemas.openxmlformats.org/drawingml/2006/chartDrawing">
    <cdr:from>
      <cdr:x>0.6685</cdr:x>
      <cdr:y>0.934</cdr:y>
    </cdr:from>
    <cdr:to>
      <cdr:x>0.98175</cdr:x>
      <cdr:y>0.99075</cdr:y>
    </cdr:to>
    <cdr:grpSp>
      <cdr:nvGrpSpPr>
        <cdr:cNvPr id="3" name="Group 4"/>
        <cdr:cNvGrpSpPr>
          <a:grpSpLocks/>
        </cdr:cNvGrpSpPr>
      </cdr:nvGrpSpPr>
      <cdr:grpSpPr>
        <a:xfrm>
          <a:off x="5800725" y="5524500"/>
          <a:ext cx="2714625" cy="333375"/>
          <a:chOff x="6008111" y="5534249"/>
          <a:chExt cx="2433658" cy="183632"/>
        </a:xfrm>
        <a:solidFill>
          <a:srgbClr val="FFFFFF"/>
        </a:solidFill>
      </cdr:grpSpPr>
      <cdr:sp textlink="'Data Entry Form'!$D$6:$I$6">
        <cdr:nvSpPr>
          <cdr:cNvPr id="4" name="Text Box 5"/>
          <cdr:cNvSpPr txBox="1">
            <a:spLocks noChangeArrowheads="1"/>
          </cdr:cNvSpPr>
        </cdr:nvSpPr>
        <cdr:spPr>
          <a:xfrm>
            <a:off x="6008111" y="5534249"/>
            <a:ext cx="1590396" cy="183632"/>
          </a:xfrm>
          <a:prstGeom prst="rect">
            <a:avLst/>
          </a:prstGeom>
          <a:noFill/>
          <a:ln w="9525" cmpd="sng">
            <a:noFill/>
          </a:ln>
        </cdr:spPr>
        <cdr:txBody>
          <a:bodyPr vertOverflow="clip" wrap="square" lIns="91440" tIns="45720" rIns="91440" bIns="45720"/>
          <a:p>
            <a:pPr algn="l">
              <a:defRPr/>
            </a:pPr>
            <a:fld id="{43931bcd-b4c6-4d01-a827-43aba4f0badd}" type="TxLink">
              <a:rPr lang="en-US" cap="none" u="none" baseline="0">
                <a:latin typeface="Arial"/>
                <a:ea typeface="Arial"/>
                <a:cs typeface="Arial"/>
              </a:rPr>
              <a:t/>
            </a:fld>
          </a:p>
        </cdr:txBody>
      </cdr:sp>
      <cdr:sp textlink="'Data Entry Form'!$K$7:$L$7">
        <cdr:nvSpPr>
          <cdr:cNvPr id="5" name="Text Box 6"/>
          <cdr:cNvSpPr txBox="1">
            <a:spLocks noChangeArrowheads="1"/>
          </cdr:cNvSpPr>
        </cdr:nvSpPr>
        <cdr:spPr>
          <a:xfrm>
            <a:off x="7640487" y="5534249"/>
            <a:ext cx="801282" cy="183632"/>
          </a:xfrm>
          <a:prstGeom prst="rect">
            <a:avLst/>
          </a:prstGeom>
          <a:noFill/>
          <a:ln w="9525" cmpd="sng">
            <a:noFill/>
          </a:ln>
        </cdr:spPr>
        <cdr:txBody>
          <a:bodyPr vertOverflow="clip" wrap="square" lIns="91440" tIns="45720" rIns="91440" bIns="45720"/>
          <a:p>
            <a:pPr algn="l">
              <a:defRPr/>
            </a:pPr>
            <a:fld id="{fdd6bf09-e4ee-48f8-b1df-24d276d778cb}" type="TxLink">
              <a:rPr lang="en-US" cap="none" u="none" baseline="0">
                <a:latin typeface="Arial"/>
                <a:ea typeface="Arial"/>
                <a:cs typeface="Arial"/>
              </a:rPr>
              <a:t/>
            </a:fld>
          </a:p>
        </cdr:txBody>
      </cdr:sp>
    </cdr:grpSp>
  </cdr:relSizeAnchor>
  <cdr:relSizeAnchor xmlns:cdr="http://schemas.openxmlformats.org/drawingml/2006/chartDrawing">
    <cdr:from>
      <cdr:x>0.22125</cdr:x>
      <cdr:y>0.09775</cdr:y>
    </cdr:from>
    <cdr:to>
      <cdr:x>0.4065</cdr:x>
      <cdr:y>0.141</cdr:y>
    </cdr:to>
    <cdr:sp>
      <cdr:nvSpPr>
        <cdr:cNvPr id="6" name="Text Box 1"/>
        <cdr:cNvSpPr txBox="1">
          <a:spLocks noChangeArrowheads="1"/>
        </cdr:cNvSpPr>
      </cdr:nvSpPr>
      <cdr:spPr>
        <a:xfrm>
          <a:off x="1914525" y="571500"/>
          <a:ext cx="1609725" cy="257175"/>
        </a:xfrm>
        <a:prstGeom prst="rect">
          <a:avLst/>
        </a:prstGeom>
        <a:noFill/>
        <a:ln w="9525" cmpd="sng">
          <a:noFill/>
        </a:ln>
      </cdr:spPr>
      <cdr:txBody>
        <a:bodyPr vertOverflow="clip" wrap="square" lIns="27432" tIns="22860" rIns="0" bIns="0"/>
        <a:p>
          <a:pPr algn="l">
            <a:defRPr/>
          </a:pPr>
          <a:r>
            <a:rPr lang="en-US" cap="none" sz="1000" b="1" i="0" u="none" baseline="0">
              <a:solidFill>
                <a:srgbClr val="FF0000"/>
              </a:solidFill>
              <a:latin typeface="Arial"/>
              <a:ea typeface="Arial"/>
              <a:cs typeface="Arial"/>
            </a:rPr>
            <a:t>System Turbidity MCL = </a:t>
          </a:r>
        </a:p>
      </cdr:txBody>
    </cdr:sp>
  </cdr:relSizeAnchor>
  <cdr:relSizeAnchor xmlns:cdr="http://schemas.openxmlformats.org/drawingml/2006/chartDrawing">
    <cdr:from>
      <cdr:x>0.184</cdr:x>
      <cdr:y>0.116</cdr:y>
    </cdr:from>
    <cdr:to>
      <cdr:x>0.21425</cdr:x>
      <cdr:y>0.116</cdr:y>
    </cdr:to>
    <cdr:sp>
      <cdr:nvSpPr>
        <cdr:cNvPr id="7" name="Line 3"/>
        <cdr:cNvSpPr>
          <a:spLocks/>
        </cdr:cNvSpPr>
      </cdr:nvSpPr>
      <cdr:spPr>
        <a:xfrm>
          <a:off x="1590675" y="685800"/>
          <a:ext cx="266700" cy="0"/>
        </a:xfrm>
        <a:prstGeom prst="line">
          <a:avLst/>
        </a:prstGeom>
        <a:noFill/>
        <a:ln w="25400" cmpd="sng">
          <a:solidFill>
            <a:srgbClr val="FF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228600</xdr:colOff>
      <xdr:row>21</xdr:row>
      <xdr:rowOff>123825</xdr:rowOff>
    </xdr:to>
    <xdr:pic>
      <xdr:nvPicPr>
        <xdr:cNvPr id="1" name="Picture 1"/>
        <xdr:cNvPicPr preferRelativeResize="1">
          <a:picLocks noChangeAspect="0"/>
        </xdr:cNvPicPr>
      </xdr:nvPicPr>
      <xdr:blipFill>
        <a:blip r:embed="rId1"/>
        <a:srcRect l="860" t="2177" r="1597" b="5070"/>
        <a:stretch>
          <a:fillRect/>
        </a:stretch>
      </xdr:blipFill>
      <xdr:spPr>
        <a:xfrm>
          <a:off x="0" y="0"/>
          <a:ext cx="5715000" cy="3524250"/>
        </a:xfrm>
        <a:prstGeom prst="rect">
          <a:avLst/>
        </a:prstGeom>
        <a:noFill/>
        <a:ln w="9525" cmpd="sng">
          <a:solidFill>
            <a:srgbClr val="000000"/>
          </a:solidFill>
          <a:headEnd type="none"/>
          <a:tailEnd type="none"/>
        </a:ln>
      </xdr:spPr>
    </xdr:pic>
    <xdr:clientData/>
  </xdr:twoCellAnchor>
  <xdr:twoCellAnchor editAs="oneCell">
    <xdr:from>
      <xdr:col>9</xdr:col>
      <xdr:colOff>342900</xdr:colOff>
      <xdr:row>0</xdr:row>
      <xdr:rowOff>0</xdr:rowOff>
    </xdr:from>
    <xdr:to>
      <xdr:col>18</xdr:col>
      <xdr:colOff>571500</xdr:colOff>
      <xdr:row>21</xdr:row>
      <xdr:rowOff>123825</xdr:rowOff>
    </xdr:to>
    <xdr:pic>
      <xdr:nvPicPr>
        <xdr:cNvPr id="2" name="Picture 2"/>
        <xdr:cNvPicPr preferRelativeResize="1">
          <a:picLocks noChangeAspect="0"/>
        </xdr:cNvPicPr>
      </xdr:nvPicPr>
      <xdr:blipFill>
        <a:blip r:embed="rId2"/>
        <a:srcRect l="1177" t="1148" r="2453" b="492"/>
        <a:stretch>
          <a:fillRect/>
        </a:stretch>
      </xdr:blipFill>
      <xdr:spPr>
        <a:xfrm>
          <a:off x="5829300" y="0"/>
          <a:ext cx="5715000" cy="3524250"/>
        </a:xfrm>
        <a:prstGeom prst="rect">
          <a:avLst/>
        </a:prstGeom>
        <a:noFill/>
        <a:ln w="9525" cmpd="sng">
          <a:solidFill>
            <a:srgbClr val="000000"/>
          </a:solidFill>
          <a:headEnd type="none"/>
          <a:tailEnd type="none"/>
        </a:ln>
      </xdr:spPr>
    </xdr:pic>
    <xdr:clientData/>
  </xdr:twoCellAnchor>
  <xdr:twoCellAnchor editAs="oneCell">
    <xdr:from>
      <xdr:col>0</xdr:col>
      <xdr:colOff>0</xdr:colOff>
      <xdr:row>22</xdr:row>
      <xdr:rowOff>19050</xdr:rowOff>
    </xdr:from>
    <xdr:to>
      <xdr:col>9</xdr:col>
      <xdr:colOff>228600</xdr:colOff>
      <xdr:row>43</xdr:row>
      <xdr:rowOff>142875</xdr:rowOff>
    </xdr:to>
    <xdr:pic>
      <xdr:nvPicPr>
        <xdr:cNvPr id="3" name="Picture 3"/>
        <xdr:cNvPicPr preferRelativeResize="1">
          <a:picLocks noChangeAspect="0"/>
        </xdr:cNvPicPr>
      </xdr:nvPicPr>
      <xdr:blipFill>
        <a:blip r:embed="rId3"/>
        <a:srcRect l="607" t="491" b="491"/>
        <a:stretch>
          <a:fillRect/>
        </a:stretch>
      </xdr:blipFill>
      <xdr:spPr>
        <a:xfrm>
          <a:off x="0" y="3581400"/>
          <a:ext cx="5715000" cy="3524250"/>
        </a:xfrm>
        <a:prstGeom prst="rect">
          <a:avLst/>
        </a:prstGeom>
        <a:noFill/>
        <a:ln w="9525" cmpd="sng">
          <a:solidFill>
            <a:srgbClr val="000000"/>
          </a:solidFill>
          <a:headEnd type="none"/>
          <a:tailEnd type="none"/>
        </a:ln>
      </xdr:spPr>
    </xdr:pic>
    <xdr:clientData/>
  </xdr:twoCellAnchor>
  <xdr:twoCellAnchor editAs="oneCell">
    <xdr:from>
      <xdr:col>9</xdr:col>
      <xdr:colOff>342900</xdr:colOff>
      <xdr:row>22</xdr:row>
      <xdr:rowOff>19050</xdr:rowOff>
    </xdr:from>
    <xdr:to>
      <xdr:col>18</xdr:col>
      <xdr:colOff>571500</xdr:colOff>
      <xdr:row>43</xdr:row>
      <xdr:rowOff>142875</xdr:rowOff>
    </xdr:to>
    <xdr:pic>
      <xdr:nvPicPr>
        <xdr:cNvPr id="4" name="Picture 4"/>
        <xdr:cNvPicPr preferRelativeResize="1">
          <a:picLocks noChangeAspect="0"/>
        </xdr:cNvPicPr>
      </xdr:nvPicPr>
      <xdr:blipFill>
        <a:blip r:embed="rId4"/>
        <a:srcRect l="907" t="656"/>
        <a:stretch>
          <a:fillRect/>
        </a:stretch>
      </xdr:blipFill>
      <xdr:spPr>
        <a:xfrm>
          <a:off x="5829300" y="3581400"/>
          <a:ext cx="5715000" cy="3524250"/>
        </a:xfrm>
        <a:prstGeom prst="rect">
          <a:avLst/>
        </a:prstGeom>
        <a:noFill/>
        <a:ln w="9525" cmpd="sng">
          <a:solidFill>
            <a:srgbClr val="000000"/>
          </a:solidFill>
          <a:headEnd type="none"/>
          <a:tailEnd type="none"/>
        </a:ln>
      </xdr:spPr>
    </xdr:pic>
    <xdr:clientData/>
  </xdr:twoCellAnchor>
  <xdr:twoCellAnchor editAs="oneCell">
    <xdr:from>
      <xdr:col>0</xdr:col>
      <xdr:colOff>0</xdr:colOff>
      <xdr:row>45</xdr:row>
      <xdr:rowOff>9525</xdr:rowOff>
    </xdr:from>
    <xdr:to>
      <xdr:col>9</xdr:col>
      <xdr:colOff>228600</xdr:colOff>
      <xdr:row>66</xdr:row>
      <xdr:rowOff>133350</xdr:rowOff>
    </xdr:to>
    <xdr:pic>
      <xdr:nvPicPr>
        <xdr:cNvPr id="5" name="Picture 5"/>
        <xdr:cNvPicPr preferRelativeResize="1">
          <a:picLocks noChangeAspect="0"/>
        </xdr:cNvPicPr>
      </xdr:nvPicPr>
      <xdr:blipFill>
        <a:blip r:embed="rId5"/>
        <a:srcRect l="407"/>
        <a:stretch>
          <a:fillRect/>
        </a:stretch>
      </xdr:blipFill>
      <xdr:spPr>
        <a:xfrm>
          <a:off x="0" y="7296150"/>
          <a:ext cx="5715000" cy="3524250"/>
        </a:xfrm>
        <a:prstGeom prst="rect">
          <a:avLst/>
        </a:prstGeom>
        <a:noFill/>
        <a:ln w="9525" cmpd="sng">
          <a:solidFill>
            <a:srgbClr val="000000"/>
          </a:solidFill>
          <a:headEnd type="none"/>
          <a:tailEnd type="none"/>
        </a:ln>
      </xdr:spPr>
    </xdr:pic>
    <xdr:clientData/>
  </xdr:twoCellAnchor>
  <xdr:twoCellAnchor editAs="oneCell">
    <xdr:from>
      <xdr:col>9</xdr:col>
      <xdr:colOff>342900</xdr:colOff>
      <xdr:row>45</xdr:row>
      <xdr:rowOff>9525</xdr:rowOff>
    </xdr:from>
    <xdr:to>
      <xdr:col>18</xdr:col>
      <xdr:colOff>571500</xdr:colOff>
      <xdr:row>66</xdr:row>
      <xdr:rowOff>133350</xdr:rowOff>
    </xdr:to>
    <xdr:pic>
      <xdr:nvPicPr>
        <xdr:cNvPr id="6" name="Picture 6"/>
        <xdr:cNvPicPr preferRelativeResize="1">
          <a:picLocks noChangeAspect="0"/>
        </xdr:cNvPicPr>
      </xdr:nvPicPr>
      <xdr:blipFill>
        <a:blip r:embed="rId6"/>
        <a:srcRect t="1139"/>
        <a:stretch>
          <a:fillRect/>
        </a:stretch>
      </xdr:blipFill>
      <xdr:spPr>
        <a:xfrm>
          <a:off x="5829300" y="7296150"/>
          <a:ext cx="5715000" cy="3524250"/>
        </a:xfrm>
        <a:prstGeom prst="rect">
          <a:avLst/>
        </a:prstGeom>
        <a:noFill/>
        <a:ln w="9525" cmpd="sng">
          <a:solidFill>
            <a:srgbClr val="000000"/>
          </a:solidFill>
          <a:headEnd type="none"/>
          <a:tailEnd type="none"/>
        </a:ln>
      </xdr:spPr>
    </xdr:pic>
    <xdr:clientData/>
  </xdr:twoCellAnchor>
  <xdr:twoCellAnchor editAs="oneCell">
    <xdr:from>
      <xdr:col>0</xdr:col>
      <xdr:colOff>0</xdr:colOff>
      <xdr:row>67</xdr:row>
      <xdr:rowOff>76200</xdr:rowOff>
    </xdr:from>
    <xdr:to>
      <xdr:col>9</xdr:col>
      <xdr:colOff>228600</xdr:colOff>
      <xdr:row>74</xdr:row>
      <xdr:rowOff>85725</xdr:rowOff>
    </xdr:to>
    <xdr:pic>
      <xdr:nvPicPr>
        <xdr:cNvPr id="7" name="Picture 7"/>
        <xdr:cNvPicPr preferRelativeResize="1">
          <a:picLocks noChangeAspect="0"/>
        </xdr:cNvPicPr>
      </xdr:nvPicPr>
      <xdr:blipFill>
        <a:blip r:embed="rId7"/>
        <a:srcRect l="297" t="3540" b="11062"/>
        <a:stretch>
          <a:fillRect/>
        </a:stretch>
      </xdr:blipFill>
      <xdr:spPr>
        <a:xfrm>
          <a:off x="0" y="10963275"/>
          <a:ext cx="5715000" cy="1143000"/>
        </a:xfrm>
        <a:prstGeom prst="rect">
          <a:avLst/>
        </a:prstGeom>
        <a:noFill/>
        <a:ln w="9525" cmpd="sng">
          <a:solidFill>
            <a:srgbClr val="000000"/>
          </a:solidFill>
          <a:headEnd type="none"/>
          <a:tailEnd type="none"/>
        </a:ln>
      </xdr:spPr>
    </xdr:pic>
    <xdr:clientData/>
  </xdr:twoCellAnchor>
  <xdr:twoCellAnchor editAs="oneCell">
    <xdr:from>
      <xdr:col>9</xdr:col>
      <xdr:colOff>361950</xdr:colOff>
      <xdr:row>67</xdr:row>
      <xdr:rowOff>66675</xdr:rowOff>
    </xdr:from>
    <xdr:to>
      <xdr:col>18</xdr:col>
      <xdr:colOff>590550</xdr:colOff>
      <xdr:row>77</xdr:row>
      <xdr:rowOff>142875</xdr:rowOff>
    </xdr:to>
    <xdr:pic>
      <xdr:nvPicPr>
        <xdr:cNvPr id="8" name="Picture 8"/>
        <xdr:cNvPicPr preferRelativeResize="1">
          <a:picLocks noChangeAspect="0"/>
        </xdr:cNvPicPr>
      </xdr:nvPicPr>
      <xdr:blipFill>
        <a:blip r:embed="rId8"/>
        <a:srcRect l="823" t="1119"/>
        <a:stretch>
          <a:fillRect/>
        </a:stretch>
      </xdr:blipFill>
      <xdr:spPr>
        <a:xfrm>
          <a:off x="5848350" y="10953750"/>
          <a:ext cx="5715000" cy="1695450"/>
        </a:xfrm>
        <a:prstGeom prst="rect">
          <a:avLst/>
        </a:prstGeom>
        <a:noFill/>
        <a:ln w="9525" cmpd="sng">
          <a:solidFill>
            <a:srgbClr val="000000"/>
          </a:solidFill>
          <a:headEnd type="none"/>
          <a:tailEnd type="none"/>
        </a:ln>
      </xdr:spPr>
    </xdr:pic>
    <xdr:clientData/>
  </xdr:twoCellAnchor>
  <xdr:twoCellAnchor editAs="oneCell">
    <xdr:from>
      <xdr:col>0</xdr:col>
      <xdr:colOff>0</xdr:colOff>
      <xdr:row>75</xdr:row>
      <xdr:rowOff>9525</xdr:rowOff>
    </xdr:from>
    <xdr:to>
      <xdr:col>9</xdr:col>
      <xdr:colOff>228600</xdr:colOff>
      <xdr:row>81</xdr:row>
      <xdr:rowOff>85725</xdr:rowOff>
    </xdr:to>
    <xdr:pic>
      <xdr:nvPicPr>
        <xdr:cNvPr id="9" name="Picture 9"/>
        <xdr:cNvPicPr preferRelativeResize="1">
          <a:picLocks noChangeAspect="0"/>
        </xdr:cNvPicPr>
      </xdr:nvPicPr>
      <xdr:blipFill>
        <a:blip r:embed="rId9"/>
        <a:srcRect l="308" r="308"/>
        <a:stretch>
          <a:fillRect/>
        </a:stretch>
      </xdr:blipFill>
      <xdr:spPr>
        <a:xfrm>
          <a:off x="0" y="12192000"/>
          <a:ext cx="5715000" cy="1047750"/>
        </a:xfrm>
        <a:prstGeom prst="rect">
          <a:avLst/>
        </a:prstGeom>
        <a:noFill/>
        <a:ln w="9525" cmpd="sng">
          <a:solidFill>
            <a:srgbClr val="000000"/>
          </a:solidFill>
          <a:headEnd type="none"/>
          <a:tailEnd type="none"/>
        </a:ln>
      </xdr:spPr>
    </xdr:pic>
    <xdr:clientData/>
  </xdr:twoCellAnchor>
  <xdr:twoCellAnchor editAs="oneCell">
    <xdr:from>
      <xdr:col>9</xdr:col>
      <xdr:colOff>361950</xdr:colOff>
      <xdr:row>78</xdr:row>
      <xdr:rowOff>38100</xdr:rowOff>
    </xdr:from>
    <xdr:to>
      <xdr:col>18</xdr:col>
      <xdr:colOff>590550</xdr:colOff>
      <xdr:row>89</xdr:row>
      <xdr:rowOff>66675</xdr:rowOff>
    </xdr:to>
    <xdr:pic>
      <xdr:nvPicPr>
        <xdr:cNvPr id="10" name="Picture 10"/>
        <xdr:cNvPicPr preferRelativeResize="1">
          <a:picLocks noChangeAspect="0"/>
        </xdr:cNvPicPr>
      </xdr:nvPicPr>
      <xdr:blipFill>
        <a:blip r:embed="rId10"/>
        <a:srcRect t="10992"/>
        <a:stretch>
          <a:fillRect/>
        </a:stretch>
      </xdr:blipFill>
      <xdr:spPr>
        <a:xfrm>
          <a:off x="5848350" y="12706350"/>
          <a:ext cx="5715000" cy="1695450"/>
        </a:xfrm>
        <a:prstGeom prst="rect">
          <a:avLst/>
        </a:prstGeom>
        <a:noFill/>
        <a:ln w="9525" cmpd="sng">
          <a:solidFill>
            <a:srgbClr val="000000"/>
          </a:solidFill>
          <a:headEnd type="none"/>
          <a:tailEnd type="none"/>
        </a:ln>
      </xdr:spPr>
    </xdr:pic>
    <xdr:clientData/>
  </xdr:twoCellAnchor>
  <xdr:twoCellAnchor editAs="oneCell">
    <xdr:from>
      <xdr:col>0</xdr:col>
      <xdr:colOff>0</xdr:colOff>
      <xdr:row>90</xdr:row>
      <xdr:rowOff>19050</xdr:rowOff>
    </xdr:from>
    <xdr:to>
      <xdr:col>9</xdr:col>
      <xdr:colOff>228600</xdr:colOff>
      <xdr:row>96</xdr:row>
      <xdr:rowOff>95250</xdr:rowOff>
    </xdr:to>
    <xdr:pic>
      <xdr:nvPicPr>
        <xdr:cNvPr id="11" name="Picture 11"/>
        <xdr:cNvPicPr preferRelativeResize="1">
          <a:picLocks noChangeAspect="0"/>
        </xdr:cNvPicPr>
      </xdr:nvPicPr>
      <xdr:blipFill>
        <a:blip r:embed="rId11"/>
        <a:srcRect l="201"/>
        <a:stretch>
          <a:fillRect/>
        </a:stretch>
      </xdr:blipFill>
      <xdr:spPr>
        <a:xfrm>
          <a:off x="0" y="14582775"/>
          <a:ext cx="5715000" cy="1047750"/>
        </a:xfrm>
        <a:prstGeom prst="rect">
          <a:avLst/>
        </a:prstGeom>
        <a:noFill/>
        <a:ln w="9525" cmpd="sng">
          <a:solidFill>
            <a:srgbClr val="000000"/>
          </a:solidFill>
          <a:headEnd type="none"/>
          <a:tailEnd type="none"/>
        </a:ln>
      </xdr:spPr>
    </xdr:pic>
    <xdr:clientData/>
  </xdr:twoCellAnchor>
  <xdr:twoCellAnchor editAs="oneCell">
    <xdr:from>
      <xdr:col>9</xdr:col>
      <xdr:colOff>361950</xdr:colOff>
      <xdr:row>90</xdr:row>
      <xdr:rowOff>19050</xdr:rowOff>
    </xdr:from>
    <xdr:to>
      <xdr:col>18</xdr:col>
      <xdr:colOff>590550</xdr:colOff>
      <xdr:row>100</xdr:row>
      <xdr:rowOff>95250</xdr:rowOff>
    </xdr:to>
    <xdr:pic>
      <xdr:nvPicPr>
        <xdr:cNvPr id="12" name="Picture 12"/>
        <xdr:cNvPicPr preferRelativeResize="1">
          <a:picLocks noChangeAspect="0"/>
        </xdr:cNvPicPr>
      </xdr:nvPicPr>
      <xdr:blipFill>
        <a:blip r:embed="rId12"/>
        <a:srcRect l="201"/>
        <a:stretch>
          <a:fillRect/>
        </a:stretch>
      </xdr:blipFill>
      <xdr:spPr>
        <a:xfrm>
          <a:off x="5848350" y="14582775"/>
          <a:ext cx="5715000" cy="1695450"/>
        </a:xfrm>
        <a:prstGeom prst="rect">
          <a:avLst/>
        </a:prstGeom>
        <a:noFill/>
        <a:ln w="9525" cmpd="sng">
          <a:solidFill>
            <a:srgbClr val="000000"/>
          </a:solidFill>
          <a:headEnd type="none"/>
          <a:tailEnd type="none"/>
        </a:ln>
      </xdr:spPr>
    </xdr:pic>
    <xdr:clientData/>
  </xdr:twoCellAnchor>
  <xdr:twoCellAnchor editAs="oneCell">
    <xdr:from>
      <xdr:col>0</xdr:col>
      <xdr:colOff>0</xdr:colOff>
      <xdr:row>97</xdr:row>
      <xdr:rowOff>9525</xdr:rowOff>
    </xdr:from>
    <xdr:to>
      <xdr:col>9</xdr:col>
      <xdr:colOff>228600</xdr:colOff>
      <xdr:row>103</xdr:row>
      <xdr:rowOff>85725</xdr:rowOff>
    </xdr:to>
    <xdr:pic>
      <xdr:nvPicPr>
        <xdr:cNvPr id="13" name="Picture 13"/>
        <xdr:cNvPicPr preferRelativeResize="1">
          <a:picLocks noChangeAspect="0"/>
        </xdr:cNvPicPr>
      </xdr:nvPicPr>
      <xdr:blipFill>
        <a:blip r:embed="rId13"/>
        <a:srcRect l="700" r="399"/>
        <a:stretch>
          <a:fillRect/>
        </a:stretch>
      </xdr:blipFill>
      <xdr:spPr>
        <a:xfrm>
          <a:off x="0" y="15706725"/>
          <a:ext cx="5715000" cy="104775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P54"/>
  <sheetViews>
    <sheetView showGridLines="0" showZeros="0" tabSelected="1" zoomScalePageLayoutView="0" workbookViewId="0" topLeftCell="B1">
      <selection activeCell="D5" sqref="D5:E5"/>
    </sheetView>
  </sheetViews>
  <sheetFormatPr defaultColWidth="9.140625" defaultRowHeight="12.75"/>
  <cols>
    <col min="1" max="1" width="4.7109375" style="1" hidden="1" customWidth="1"/>
    <col min="2" max="2" width="1.7109375" style="1" customWidth="1"/>
    <col min="3" max="3" width="7.421875" style="1" customWidth="1"/>
    <col min="4" max="4" width="8.421875" style="1" customWidth="1"/>
    <col min="5" max="5" width="9.00390625" style="1" customWidth="1"/>
    <col min="6" max="6" width="10.57421875" style="1" customWidth="1"/>
    <col min="7" max="7" width="11.8515625" style="1" customWidth="1"/>
    <col min="8" max="8" width="9.7109375" style="1" customWidth="1"/>
    <col min="9" max="9" width="7.421875" style="1" customWidth="1"/>
    <col min="10" max="10" width="8.57421875" style="1" customWidth="1"/>
    <col min="11" max="11" width="6.7109375" style="1" customWidth="1"/>
    <col min="12" max="12" width="9.57421875" style="1" customWidth="1"/>
    <col min="13" max="13" width="8.57421875" style="1" customWidth="1"/>
    <col min="14" max="14" width="8.7109375" style="1" customWidth="1"/>
    <col min="15" max="15" width="9.140625" style="1" customWidth="1"/>
    <col min="16" max="16" width="9.140625" style="1" hidden="1" customWidth="1"/>
    <col min="17" max="16384" width="9.140625" style="1" customWidth="1"/>
  </cols>
  <sheetData>
    <row r="1" spans="3:13" ht="15.75" customHeight="1">
      <c r="C1" s="307" t="s">
        <v>0</v>
      </c>
      <c r="D1" s="307"/>
      <c r="E1" s="307"/>
      <c r="F1" s="307"/>
      <c r="G1" s="307"/>
      <c r="H1" s="307"/>
      <c r="I1" s="307"/>
      <c r="J1" s="307"/>
      <c r="K1" s="307"/>
      <c r="L1" s="307"/>
      <c r="M1" s="307"/>
    </row>
    <row r="2" spans="3:13" ht="15.75" customHeight="1">
      <c r="C2" s="296" t="s">
        <v>60</v>
      </c>
      <c r="D2" s="296"/>
      <c r="E2" s="296"/>
      <c r="F2" s="296"/>
      <c r="G2" s="296"/>
      <c r="H2" s="296"/>
      <c r="I2" s="296"/>
      <c r="J2" s="296"/>
      <c r="K2" s="296"/>
      <c r="L2" s="296"/>
      <c r="M2" s="296"/>
    </row>
    <row r="3" spans="3:13" ht="15.75" customHeight="1">
      <c r="C3" s="296" t="s">
        <v>171</v>
      </c>
      <c r="D3" s="296"/>
      <c r="E3" s="296"/>
      <c r="F3" s="296"/>
      <c r="G3" s="296"/>
      <c r="H3" s="296"/>
      <c r="I3" s="296"/>
      <c r="J3" s="296"/>
      <c r="K3" s="296"/>
      <c r="L3" s="296"/>
      <c r="M3" s="296"/>
    </row>
    <row r="5" spans="3:12" ht="15.75" customHeight="1">
      <c r="C5" s="57" t="s">
        <v>58</v>
      </c>
      <c r="D5" s="287"/>
      <c r="E5" s="288"/>
      <c r="F5" s="66" t="s">
        <v>59</v>
      </c>
      <c r="G5" s="67"/>
      <c r="I5" s="299" t="s">
        <v>76</v>
      </c>
      <c r="J5" s="299"/>
      <c r="K5" s="308"/>
      <c r="L5" s="309"/>
    </row>
    <row r="6" spans="3:13" ht="15.75" customHeight="1">
      <c r="C6" s="57" t="s">
        <v>61</v>
      </c>
      <c r="D6" s="308"/>
      <c r="E6" s="309"/>
      <c r="F6" s="309"/>
      <c r="G6" s="309"/>
      <c r="H6" s="309"/>
      <c r="I6" s="299" t="s">
        <v>62</v>
      </c>
      <c r="J6" s="299"/>
      <c r="K6" s="300"/>
      <c r="L6" s="301"/>
      <c r="M6" s="257"/>
    </row>
    <row r="7" spans="3:12" ht="15.75" customHeight="1">
      <c r="C7" s="57" t="s">
        <v>63</v>
      </c>
      <c r="D7" s="57"/>
      <c r="E7" s="297"/>
      <c r="F7" s="298"/>
      <c r="G7" s="298"/>
      <c r="H7" s="298"/>
      <c r="I7" s="294" t="s">
        <v>64</v>
      </c>
      <c r="J7" s="294"/>
      <c r="K7" s="293"/>
      <c r="L7" s="293"/>
    </row>
    <row r="8" ht="7.5" customHeight="1"/>
    <row r="9" spans="3:13" ht="12.75">
      <c r="C9" s="296" t="s">
        <v>65</v>
      </c>
      <c r="D9" s="296"/>
      <c r="E9" s="296"/>
      <c r="F9" s="296"/>
      <c r="G9" s="296"/>
      <c r="H9" s="296"/>
      <c r="I9" s="296"/>
      <c r="J9" s="296"/>
      <c r="K9" s="296"/>
      <c r="L9" s="296"/>
      <c r="M9" s="296"/>
    </row>
    <row r="10" spans="3:13" ht="12.75">
      <c r="C10" s="296" t="s">
        <v>66</v>
      </c>
      <c r="D10" s="296"/>
      <c r="E10" s="296"/>
      <c r="F10" s="296"/>
      <c r="G10" s="296"/>
      <c r="H10" s="296"/>
      <c r="I10" s="296"/>
      <c r="J10" s="296"/>
      <c r="K10" s="296"/>
      <c r="L10" s="296"/>
      <c r="M10" s="296"/>
    </row>
    <row r="11" spans="3:13" ht="12.75" hidden="1">
      <c r="C11" s="7"/>
      <c r="D11" s="7"/>
      <c r="E11" s="7"/>
      <c r="F11" s="7"/>
      <c r="G11" s="7"/>
      <c r="H11" s="7"/>
      <c r="I11" s="7"/>
      <c r="J11" s="7"/>
      <c r="K11" s="7"/>
      <c r="L11" s="7"/>
      <c r="M11" s="7"/>
    </row>
    <row r="12" spans="3:13" ht="7.5" customHeight="1">
      <c r="C12" s="7"/>
      <c r="D12" s="7"/>
      <c r="E12" s="7"/>
      <c r="F12" s="7"/>
      <c r="G12" s="7"/>
      <c r="H12" s="7"/>
      <c r="I12" s="7"/>
      <c r="J12" s="7"/>
      <c r="K12" s="7"/>
      <c r="L12" s="7"/>
      <c r="M12" s="7"/>
    </row>
    <row r="13" spans="3:13" ht="12.75">
      <c r="C13" s="294" t="s">
        <v>123</v>
      </c>
      <c r="D13" s="294"/>
      <c r="E13" s="294"/>
      <c r="F13" s="294"/>
      <c r="G13" s="244">
        <v>3</v>
      </c>
      <c r="H13" s="7" t="s">
        <v>128</v>
      </c>
      <c r="I13" s="7"/>
      <c r="J13" s="7"/>
      <c r="K13" s="7"/>
      <c r="L13" s="7"/>
      <c r="M13" s="7"/>
    </row>
    <row r="14" spans="3:8" ht="12.75">
      <c r="C14" s="294" t="s">
        <v>124</v>
      </c>
      <c r="D14" s="294"/>
      <c r="E14" s="294"/>
      <c r="F14" s="294"/>
      <c r="G14" s="167"/>
      <c r="H14" s="7" t="s">
        <v>128</v>
      </c>
    </row>
    <row r="15" spans="3:13" ht="12.75">
      <c r="C15" s="294" t="s">
        <v>125</v>
      </c>
      <c r="D15" s="294"/>
      <c r="E15" s="294"/>
      <c r="F15" s="295"/>
      <c r="G15" s="168">
        <f>(G13-G14)</f>
        <v>3</v>
      </c>
      <c r="H15" s="7" t="s">
        <v>128</v>
      </c>
      <c r="J15" s="68"/>
      <c r="K15" s="69"/>
      <c r="L15"/>
      <c r="M15" s="70"/>
    </row>
    <row r="16" spans="3:13" ht="12.75">
      <c r="C16" s="294" t="s">
        <v>126</v>
      </c>
      <c r="D16" s="294"/>
      <c r="E16" s="294"/>
      <c r="F16" s="295"/>
      <c r="G16" s="248"/>
      <c r="L16" s="71"/>
      <c r="M16" s="72"/>
    </row>
    <row r="17" spans="3:12" ht="12.75">
      <c r="C17" s="292" t="s">
        <v>85</v>
      </c>
      <c r="D17" s="292"/>
      <c r="E17" s="292"/>
      <c r="F17" s="292"/>
      <c r="G17" s="245"/>
      <c r="H17" s="113"/>
      <c r="K17" s="71"/>
      <c r="L17" s="72"/>
    </row>
    <row r="18" spans="3:12" ht="16.5" customHeight="1">
      <c r="C18" s="249"/>
      <c r="D18" s="249"/>
      <c r="E18" s="249"/>
      <c r="F18" s="302" t="s">
        <v>217</v>
      </c>
      <c r="G18" s="302"/>
      <c r="H18" s="302"/>
      <c r="I18" s="302"/>
      <c r="K18" s="71"/>
      <c r="L18" s="72"/>
    </row>
    <row r="19" spans="3:12" ht="3" customHeight="1">
      <c r="C19" s="249"/>
      <c r="D19" s="249"/>
      <c r="E19" s="249"/>
      <c r="F19" s="263"/>
      <c r="G19" s="263"/>
      <c r="H19" s="263"/>
      <c r="I19" s="263"/>
      <c r="K19" s="71"/>
      <c r="L19" s="72"/>
    </row>
    <row r="20" spans="3:12" ht="14.25">
      <c r="C20" s="249"/>
      <c r="D20" s="292" t="s">
        <v>219</v>
      </c>
      <c r="E20" s="292"/>
      <c r="F20" s="303"/>
      <c r="G20" s="245"/>
      <c r="H20" s="304" t="s">
        <v>218</v>
      </c>
      <c r="I20" s="305"/>
      <c r="J20" s="305"/>
      <c r="K20" s="306"/>
      <c r="L20" s="264"/>
    </row>
    <row r="21" ht="7.5" customHeight="1" thickBot="1"/>
    <row r="22" spans="3:13" ht="15" customHeight="1">
      <c r="C22" s="78"/>
      <c r="D22" s="79" t="s">
        <v>92</v>
      </c>
      <c r="E22" s="79" t="s">
        <v>67</v>
      </c>
      <c r="F22" s="79" t="s">
        <v>68</v>
      </c>
      <c r="G22" s="79" t="s">
        <v>69</v>
      </c>
      <c r="H22" s="79" t="s">
        <v>70</v>
      </c>
      <c r="I22" s="79"/>
      <c r="J22" s="79"/>
      <c r="K22" s="79" t="s">
        <v>71</v>
      </c>
      <c r="L22" s="79"/>
      <c r="M22" s="80"/>
    </row>
    <row r="23" spans="3:14" ht="15" customHeight="1" thickBot="1">
      <c r="C23" s="81" t="s">
        <v>1</v>
      </c>
      <c r="D23" s="82" t="s">
        <v>47</v>
      </c>
      <c r="E23" s="82" t="s">
        <v>2</v>
      </c>
      <c r="F23" s="82" t="s">
        <v>3</v>
      </c>
      <c r="G23" s="82" t="s">
        <v>3</v>
      </c>
      <c r="H23" s="82" t="s">
        <v>4</v>
      </c>
      <c r="I23" s="82" t="s">
        <v>72</v>
      </c>
      <c r="J23" s="82" t="s">
        <v>73</v>
      </c>
      <c r="K23" s="82" t="s">
        <v>74</v>
      </c>
      <c r="L23" s="82" t="s">
        <v>75</v>
      </c>
      <c r="M23" s="83" t="s">
        <v>45</v>
      </c>
      <c r="N23" s="291" t="s">
        <v>234</v>
      </c>
    </row>
    <row r="24" spans="1:16" ht="15" customHeight="1">
      <c r="A24" s="115">
        <f aca="true" t="shared" si="0" ref="A24:A54">$G$15</f>
        <v>3</v>
      </c>
      <c r="B24" s="115"/>
      <c r="C24" s="84">
        <v>1</v>
      </c>
      <c r="D24" s="73"/>
      <c r="E24" s="74"/>
      <c r="F24" s="239">
        <f>$G$17</f>
        <v>0</v>
      </c>
      <c r="G24" s="151">
        <f>(F24*$G$16)</f>
        <v>0</v>
      </c>
      <c r="H24" s="87">
        <f>IF(E24=0,"",G24/E24)</f>
      </c>
      <c r="I24" s="87" t="e">
        <f aca="true" t="shared" si="1" ref="I24:I54">+(H24*D24)</f>
        <v>#VALUE!</v>
      </c>
      <c r="J24" s="73"/>
      <c r="K24" s="243"/>
      <c r="L24" s="240">
        <f aca="true" t="shared" si="2" ref="L24:L54">0.3*J24^2.69*D24^0.15*$G$15*0.933^(K24-5)</f>
        <v>0</v>
      </c>
      <c r="M24" s="92" t="e">
        <f aca="true" t="shared" si="3" ref="M24:M54">+(I24/L24)</f>
        <v>#VALUE!</v>
      </c>
      <c r="N24" s="115">
        <v>1</v>
      </c>
      <c r="P24" s="1" t="s">
        <v>203</v>
      </c>
    </row>
    <row r="25" spans="1:16" ht="15" customHeight="1">
      <c r="A25" s="115">
        <f t="shared" si="0"/>
        <v>3</v>
      </c>
      <c r="B25" s="115"/>
      <c r="C25" s="85">
        <f aca="true" t="shared" si="4" ref="C25:C54">+C24+1</f>
        <v>2</v>
      </c>
      <c r="D25" s="73"/>
      <c r="E25" s="74"/>
      <c r="F25" s="239">
        <f aca="true" t="shared" si="5" ref="F25:F54">$G$17</f>
        <v>0</v>
      </c>
      <c r="G25" s="151">
        <f aca="true" t="shared" si="6" ref="G25:G54">(F25*$G$16)</f>
        <v>0</v>
      </c>
      <c r="H25" s="88">
        <f aca="true" t="shared" si="7" ref="H25:H54">IF(E25=0,"",G25/E25)</f>
      </c>
      <c r="I25" s="88" t="e">
        <f t="shared" si="1"/>
        <v>#VALUE!</v>
      </c>
      <c r="J25" s="73"/>
      <c r="K25" s="74"/>
      <c r="L25" s="241">
        <f t="shared" si="2"/>
        <v>0</v>
      </c>
      <c r="M25" s="89" t="e">
        <f t="shared" si="3"/>
        <v>#VALUE!</v>
      </c>
      <c r="N25" s="115">
        <v>1</v>
      </c>
      <c r="P25" s="1" t="s">
        <v>204</v>
      </c>
    </row>
    <row r="26" spans="1:14" ht="15" customHeight="1">
      <c r="A26" s="115">
        <f t="shared" si="0"/>
        <v>3</v>
      </c>
      <c r="B26" s="115"/>
      <c r="C26" s="85">
        <f t="shared" si="4"/>
        <v>3</v>
      </c>
      <c r="D26" s="73"/>
      <c r="E26" s="74"/>
      <c r="F26" s="239">
        <f t="shared" si="5"/>
        <v>0</v>
      </c>
      <c r="G26" s="151">
        <f t="shared" si="6"/>
        <v>0</v>
      </c>
      <c r="H26" s="88">
        <f t="shared" si="7"/>
      </c>
      <c r="I26" s="88" t="e">
        <f t="shared" si="1"/>
        <v>#VALUE!</v>
      </c>
      <c r="J26" s="73"/>
      <c r="K26" s="74"/>
      <c r="L26" s="241">
        <f>0.3*J26^2.69*D26^0.15*$G$15*0.933^(K26-5)</f>
        <v>0</v>
      </c>
      <c r="M26" s="89" t="e">
        <f t="shared" si="3"/>
        <v>#VALUE!</v>
      </c>
      <c r="N26" s="115">
        <v>1</v>
      </c>
    </row>
    <row r="27" spans="1:14" ht="15" customHeight="1">
      <c r="A27" s="115">
        <f t="shared" si="0"/>
        <v>3</v>
      </c>
      <c r="B27" s="115"/>
      <c r="C27" s="85">
        <f t="shared" si="4"/>
        <v>4</v>
      </c>
      <c r="D27" s="73"/>
      <c r="E27" s="74"/>
      <c r="F27" s="239">
        <f t="shared" si="5"/>
        <v>0</v>
      </c>
      <c r="G27" s="151">
        <f t="shared" si="6"/>
        <v>0</v>
      </c>
      <c r="H27" s="88">
        <f t="shared" si="7"/>
      </c>
      <c r="I27" s="88" t="e">
        <f t="shared" si="1"/>
        <v>#VALUE!</v>
      </c>
      <c r="J27" s="73"/>
      <c r="K27" s="74"/>
      <c r="L27" s="241">
        <f t="shared" si="2"/>
        <v>0</v>
      </c>
      <c r="M27" s="89" t="e">
        <f t="shared" si="3"/>
        <v>#VALUE!</v>
      </c>
      <c r="N27" s="115">
        <v>1</v>
      </c>
    </row>
    <row r="28" spans="1:14" ht="15" customHeight="1">
      <c r="A28" s="115">
        <f t="shared" si="0"/>
        <v>3</v>
      </c>
      <c r="B28" s="115"/>
      <c r="C28" s="85">
        <f t="shared" si="4"/>
        <v>5</v>
      </c>
      <c r="D28" s="73"/>
      <c r="E28" s="74"/>
      <c r="F28" s="239">
        <f t="shared" si="5"/>
        <v>0</v>
      </c>
      <c r="G28" s="151">
        <f t="shared" si="6"/>
        <v>0</v>
      </c>
      <c r="H28" s="88">
        <f t="shared" si="7"/>
      </c>
      <c r="I28" s="88" t="e">
        <f t="shared" si="1"/>
        <v>#VALUE!</v>
      </c>
      <c r="J28" s="73"/>
      <c r="K28" s="74"/>
      <c r="L28" s="241">
        <f t="shared" si="2"/>
        <v>0</v>
      </c>
      <c r="M28" s="89" t="e">
        <f t="shared" si="3"/>
        <v>#VALUE!</v>
      </c>
      <c r="N28" s="115">
        <v>1</v>
      </c>
    </row>
    <row r="29" spans="1:14" ht="15" customHeight="1">
      <c r="A29" s="115">
        <f t="shared" si="0"/>
        <v>3</v>
      </c>
      <c r="B29" s="115"/>
      <c r="C29" s="85">
        <f t="shared" si="4"/>
        <v>6</v>
      </c>
      <c r="D29" s="73"/>
      <c r="E29" s="74"/>
      <c r="F29" s="239">
        <f t="shared" si="5"/>
        <v>0</v>
      </c>
      <c r="G29" s="151">
        <f t="shared" si="6"/>
        <v>0</v>
      </c>
      <c r="H29" s="88">
        <f t="shared" si="7"/>
      </c>
      <c r="I29" s="88" t="e">
        <f t="shared" si="1"/>
        <v>#VALUE!</v>
      </c>
      <c r="J29" s="73"/>
      <c r="K29" s="74"/>
      <c r="L29" s="241">
        <f>0.3*J29^2.69*D29^0.15*$G$15*0.933^(K29-5)</f>
        <v>0</v>
      </c>
      <c r="M29" s="89" t="e">
        <f t="shared" si="3"/>
        <v>#VALUE!</v>
      </c>
      <c r="N29" s="115">
        <v>1</v>
      </c>
    </row>
    <row r="30" spans="1:14" ht="15" customHeight="1">
      <c r="A30" s="115">
        <f t="shared" si="0"/>
        <v>3</v>
      </c>
      <c r="B30" s="115"/>
      <c r="C30" s="85">
        <f t="shared" si="4"/>
        <v>7</v>
      </c>
      <c r="D30" s="73"/>
      <c r="E30" s="74"/>
      <c r="F30" s="239">
        <f t="shared" si="5"/>
        <v>0</v>
      </c>
      <c r="G30" s="151">
        <f t="shared" si="6"/>
        <v>0</v>
      </c>
      <c r="H30" s="88">
        <f t="shared" si="7"/>
      </c>
      <c r="I30" s="88" t="e">
        <f t="shared" si="1"/>
        <v>#VALUE!</v>
      </c>
      <c r="J30" s="73"/>
      <c r="K30" s="74"/>
      <c r="L30" s="241">
        <f t="shared" si="2"/>
        <v>0</v>
      </c>
      <c r="M30" s="89" t="e">
        <f t="shared" si="3"/>
        <v>#VALUE!</v>
      </c>
      <c r="N30" s="115">
        <v>1</v>
      </c>
    </row>
    <row r="31" spans="1:14" ht="15" customHeight="1">
      <c r="A31" s="115">
        <f t="shared" si="0"/>
        <v>3</v>
      </c>
      <c r="B31" s="115"/>
      <c r="C31" s="85">
        <f t="shared" si="4"/>
        <v>8</v>
      </c>
      <c r="D31" s="73"/>
      <c r="E31" s="74"/>
      <c r="F31" s="239">
        <f t="shared" si="5"/>
        <v>0</v>
      </c>
      <c r="G31" s="151">
        <f t="shared" si="6"/>
        <v>0</v>
      </c>
      <c r="H31" s="88">
        <f t="shared" si="7"/>
      </c>
      <c r="I31" s="88" t="e">
        <f t="shared" si="1"/>
        <v>#VALUE!</v>
      </c>
      <c r="J31" s="73"/>
      <c r="K31" s="74"/>
      <c r="L31" s="241">
        <f t="shared" si="2"/>
        <v>0</v>
      </c>
      <c r="M31" s="89" t="e">
        <f t="shared" si="3"/>
        <v>#VALUE!</v>
      </c>
      <c r="N31" s="115">
        <v>1</v>
      </c>
    </row>
    <row r="32" spans="1:14" ht="15" customHeight="1">
      <c r="A32" s="115">
        <f t="shared" si="0"/>
        <v>3</v>
      </c>
      <c r="B32" s="115"/>
      <c r="C32" s="85">
        <f t="shared" si="4"/>
        <v>9</v>
      </c>
      <c r="D32" s="73"/>
      <c r="E32" s="74"/>
      <c r="F32" s="239">
        <f t="shared" si="5"/>
        <v>0</v>
      </c>
      <c r="G32" s="151">
        <f t="shared" si="6"/>
        <v>0</v>
      </c>
      <c r="H32" s="88">
        <f t="shared" si="7"/>
      </c>
      <c r="I32" s="88" t="e">
        <f t="shared" si="1"/>
        <v>#VALUE!</v>
      </c>
      <c r="J32" s="73"/>
      <c r="K32" s="74"/>
      <c r="L32" s="241">
        <f t="shared" si="2"/>
        <v>0</v>
      </c>
      <c r="M32" s="89" t="e">
        <f t="shared" si="3"/>
        <v>#VALUE!</v>
      </c>
      <c r="N32" s="115">
        <v>1</v>
      </c>
    </row>
    <row r="33" spans="1:14" ht="15" customHeight="1">
      <c r="A33" s="115">
        <f t="shared" si="0"/>
        <v>3</v>
      </c>
      <c r="B33" s="115"/>
      <c r="C33" s="85">
        <f t="shared" si="4"/>
        <v>10</v>
      </c>
      <c r="D33" s="73"/>
      <c r="E33" s="74"/>
      <c r="F33" s="239">
        <f t="shared" si="5"/>
        <v>0</v>
      </c>
      <c r="G33" s="151">
        <f t="shared" si="6"/>
        <v>0</v>
      </c>
      <c r="H33" s="88">
        <f t="shared" si="7"/>
      </c>
      <c r="I33" s="88" t="e">
        <f t="shared" si="1"/>
        <v>#VALUE!</v>
      </c>
      <c r="J33" s="73"/>
      <c r="K33" s="74"/>
      <c r="L33" s="241">
        <f t="shared" si="2"/>
        <v>0</v>
      </c>
      <c r="M33" s="89" t="e">
        <f t="shared" si="3"/>
        <v>#VALUE!</v>
      </c>
      <c r="N33" s="115">
        <v>1</v>
      </c>
    </row>
    <row r="34" spans="1:14" ht="15" customHeight="1">
      <c r="A34" s="115">
        <f t="shared" si="0"/>
        <v>3</v>
      </c>
      <c r="B34" s="115"/>
      <c r="C34" s="85">
        <f t="shared" si="4"/>
        <v>11</v>
      </c>
      <c r="D34" s="73"/>
      <c r="E34" s="74"/>
      <c r="F34" s="239">
        <f t="shared" si="5"/>
        <v>0</v>
      </c>
      <c r="G34" s="151">
        <f t="shared" si="6"/>
        <v>0</v>
      </c>
      <c r="H34" s="88">
        <f t="shared" si="7"/>
      </c>
      <c r="I34" s="88" t="e">
        <f t="shared" si="1"/>
        <v>#VALUE!</v>
      </c>
      <c r="J34" s="73"/>
      <c r="K34" s="74"/>
      <c r="L34" s="241">
        <f t="shared" si="2"/>
        <v>0</v>
      </c>
      <c r="M34" s="89" t="e">
        <f t="shared" si="3"/>
        <v>#VALUE!</v>
      </c>
      <c r="N34" s="115">
        <v>1</v>
      </c>
    </row>
    <row r="35" spans="1:14" ht="15" customHeight="1">
      <c r="A35" s="115">
        <f t="shared" si="0"/>
        <v>3</v>
      </c>
      <c r="B35" s="115"/>
      <c r="C35" s="85">
        <f t="shared" si="4"/>
        <v>12</v>
      </c>
      <c r="D35" s="73"/>
      <c r="E35" s="74"/>
      <c r="F35" s="239">
        <f t="shared" si="5"/>
        <v>0</v>
      </c>
      <c r="G35" s="151">
        <f t="shared" si="6"/>
        <v>0</v>
      </c>
      <c r="H35" s="88">
        <f t="shared" si="7"/>
      </c>
      <c r="I35" s="88" t="e">
        <f t="shared" si="1"/>
        <v>#VALUE!</v>
      </c>
      <c r="J35" s="73"/>
      <c r="K35" s="74"/>
      <c r="L35" s="241">
        <f t="shared" si="2"/>
        <v>0</v>
      </c>
      <c r="M35" s="89" t="e">
        <f t="shared" si="3"/>
        <v>#VALUE!</v>
      </c>
      <c r="N35" s="115">
        <v>1</v>
      </c>
    </row>
    <row r="36" spans="1:14" ht="15" customHeight="1">
      <c r="A36" s="115">
        <f t="shared" si="0"/>
        <v>3</v>
      </c>
      <c r="B36" s="115"/>
      <c r="C36" s="85">
        <f t="shared" si="4"/>
        <v>13</v>
      </c>
      <c r="D36" s="73"/>
      <c r="E36" s="74"/>
      <c r="F36" s="239">
        <f t="shared" si="5"/>
        <v>0</v>
      </c>
      <c r="G36" s="151">
        <f t="shared" si="6"/>
        <v>0</v>
      </c>
      <c r="H36" s="88">
        <f t="shared" si="7"/>
      </c>
      <c r="I36" s="88" t="e">
        <f t="shared" si="1"/>
        <v>#VALUE!</v>
      </c>
      <c r="J36" s="73"/>
      <c r="K36" s="74"/>
      <c r="L36" s="241">
        <f t="shared" si="2"/>
        <v>0</v>
      </c>
      <c r="M36" s="89" t="e">
        <f t="shared" si="3"/>
        <v>#VALUE!</v>
      </c>
      <c r="N36" s="115">
        <v>1</v>
      </c>
    </row>
    <row r="37" spans="1:14" ht="15" customHeight="1">
      <c r="A37" s="115">
        <f t="shared" si="0"/>
        <v>3</v>
      </c>
      <c r="B37" s="115"/>
      <c r="C37" s="85">
        <f t="shared" si="4"/>
        <v>14</v>
      </c>
      <c r="D37" s="73"/>
      <c r="E37" s="74"/>
      <c r="F37" s="239">
        <f t="shared" si="5"/>
        <v>0</v>
      </c>
      <c r="G37" s="151">
        <f t="shared" si="6"/>
        <v>0</v>
      </c>
      <c r="H37" s="88">
        <f t="shared" si="7"/>
      </c>
      <c r="I37" s="88" t="e">
        <f t="shared" si="1"/>
        <v>#VALUE!</v>
      </c>
      <c r="J37" s="73"/>
      <c r="K37" s="74"/>
      <c r="L37" s="241">
        <f t="shared" si="2"/>
        <v>0</v>
      </c>
      <c r="M37" s="89" t="e">
        <f t="shared" si="3"/>
        <v>#VALUE!</v>
      </c>
      <c r="N37" s="115">
        <v>1</v>
      </c>
    </row>
    <row r="38" spans="1:14" ht="15" customHeight="1">
      <c r="A38" s="115">
        <f t="shared" si="0"/>
        <v>3</v>
      </c>
      <c r="B38" s="115"/>
      <c r="C38" s="85">
        <f t="shared" si="4"/>
        <v>15</v>
      </c>
      <c r="D38" s="73"/>
      <c r="E38" s="74"/>
      <c r="F38" s="239">
        <f t="shared" si="5"/>
        <v>0</v>
      </c>
      <c r="G38" s="151">
        <f t="shared" si="6"/>
        <v>0</v>
      </c>
      <c r="H38" s="88">
        <f t="shared" si="7"/>
      </c>
      <c r="I38" s="88" t="e">
        <f t="shared" si="1"/>
        <v>#VALUE!</v>
      </c>
      <c r="J38" s="73"/>
      <c r="K38" s="74"/>
      <c r="L38" s="241">
        <f t="shared" si="2"/>
        <v>0</v>
      </c>
      <c r="M38" s="89" t="e">
        <f t="shared" si="3"/>
        <v>#VALUE!</v>
      </c>
      <c r="N38" s="115">
        <v>1</v>
      </c>
    </row>
    <row r="39" spans="1:14" ht="15" customHeight="1">
      <c r="A39" s="115">
        <f t="shared" si="0"/>
        <v>3</v>
      </c>
      <c r="B39" s="115"/>
      <c r="C39" s="85">
        <f t="shared" si="4"/>
        <v>16</v>
      </c>
      <c r="D39" s="73"/>
      <c r="E39" s="74"/>
      <c r="F39" s="239">
        <f t="shared" si="5"/>
        <v>0</v>
      </c>
      <c r="G39" s="151">
        <f t="shared" si="6"/>
        <v>0</v>
      </c>
      <c r="H39" s="88">
        <f t="shared" si="7"/>
      </c>
      <c r="I39" s="88" t="e">
        <f t="shared" si="1"/>
        <v>#VALUE!</v>
      </c>
      <c r="J39" s="73"/>
      <c r="K39" s="74"/>
      <c r="L39" s="241">
        <f t="shared" si="2"/>
        <v>0</v>
      </c>
      <c r="M39" s="89" t="e">
        <f t="shared" si="3"/>
        <v>#VALUE!</v>
      </c>
      <c r="N39" s="115">
        <v>1</v>
      </c>
    </row>
    <row r="40" spans="1:14" ht="15" customHeight="1">
      <c r="A40" s="115">
        <f t="shared" si="0"/>
        <v>3</v>
      </c>
      <c r="B40" s="115"/>
      <c r="C40" s="85">
        <f t="shared" si="4"/>
        <v>17</v>
      </c>
      <c r="D40" s="73"/>
      <c r="E40" s="74"/>
      <c r="F40" s="239">
        <f t="shared" si="5"/>
        <v>0</v>
      </c>
      <c r="G40" s="151">
        <f t="shared" si="6"/>
        <v>0</v>
      </c>
      <c r="H40" s="88">
        <f t="shared" si="7"/>
      </c>
      <c r="I40" s="88" t="e">
        <f t="shared" si="1"/>
        <v>#VALUE!</v>
      </c>
      <c r="J40" s="73"/>
      <c r="K40" s="74"/>
      <c r="L40" s="241">
        <f t="shared" si="2"/>
        <v>0</v>
      </c>
      <c r="M40" s="89" t="e">
        <f t="shared" si="3"/>
        <v>#VALUE!</v>
      </c>
      <c r="N40" s="115">
        <v>1</v>
      </c>
    </row>
    <row r="41" spans="1:14" ht="15" customHeight="1">
      <c r="A41" s="115">
        <f t="shared" si="0"/>
        <v>3</v>
      </c>
      <c r="B41" s="115"/>
      <c r="C41" s="85">
        <f t="shared" si="4"/>
        <v>18</v>
      </c>
      <c r="D41" s="73"/>
      <c r="E41" s="74"/>
      <c r="F41" s="239">
        <f t="shared" si="5"/>
        <v>0</v>
      </c>
      <c r="G41" s="151">
        <f t="shared" si="6"/>
        <v>0</v>
      </c>
      <c r="H41" s="88">
        <f t="shared" si="7"/>
      </c>
      <c r="I41" s="88" t="e">
        <f t="shared" si="1"/>
        <v>#VALUE!</v>
      </c>
      <c r="J41" s="73"/>
      <c r="K41" s="74"/>
      <c r="L41" s="241">
        <f t="shared" si="2"/>
        <v>0</v>
      </c>
      <c r="M41" s="89" t="e">
        <f t="shared" si="3"/>
        <v>#VALUE!</v>
      </c>
      <c r="N41" s="115">
        <v>1</v>
      </c>
    </row>
    <row r="42" spans="1:14" ht="15" customHeight="1">
      <c r="A42" s="115">
        <f t="shared" si="0"/>
        <v>3</v>
      </c>
      <c r="B42" s="115"/>
      <c r="C42" s="85">
        <f t="shared" si="4"/>
        <v>19</v>
      </c>
      <c r="D42" s="73"/>
      <c r="E42" s="74"/>
      <c r="F42" s="239">
        <f t="shared" si="5"/>
        <v>0</v>
      </c>
      <c r="G42" s="151">
        <f t="shared" si="6"/>
        <v>0</v>
      </c>
      <c r="H42" s="88">
        <f t="shared" si="7"/>
      </c>
      <c r="I42" s="88" t="e">
        <f t="shared" si="1"/>
        <v>#VALUE!</v>
      </c>
      <c r="J42" s="73"/>
      <c r="K42" s="74"/>
      <c r="L42" s="241">
        <f t="shared" si="2"/>
        <v>0</v>
      </c>
      <c r="M42" s="89" t="e">
        <f t="shared" si="3"/>
        <v>#VALUE!</v>
      </c>
      <c r="N42" s="115">
        <v>1</v>
      </c>
    </row>
    <row r="43" spans="1:14" ht="15" customHeight="1">
      <c r="A43" s="115">
        <f t="shared" si="0"/>
        <v>3</v>
      </c>
      <c r="B43" s="115"/>
      <c r="C43" s="85">
        <f t="shared" si="4"/>
        <v>20</v>
      </c>
      <c r="D43" s="73"/>
      <c r="E43" s="74"/>
      <c r="F43" s="239">
        <f t="shared" si="5"/>
        <v>0</v>
      </c>
      <c r="G43" s="151">
        <f t="shared" si="6"/>
        <v>0</v>
      </c>
      <c r="H43" s="88">
        <f t="shared" si="7"/>
      </c>
      <c r="I43" s="88" t="e">
        <f t="shared" si="1"/>
        <v>#VALUE!</v>
      </c>
      <c r="J43" s="73"/>
      <c r="K43" s="74"/>
      <c r="L43" s="241">
        <f t="shared" si="2"/>
        <v>0</v>
      </c>
      <c r="M43" s="89" t="e">
        <f t="shared" si="3"/>
        <v>#VALUE!</v>
      </c>
      <c r="N43" s="115">
        <v>1</v>
      </c>
    </row>
    <row r="44" spans="1:14" ht="15" customHeight="1">
      <c r="A44" s="115">
        <f t="shared" si="0"/>
        <v>3</v>
      </c>
      <c r="B44" s="115"/>
      <c r="C44" s="85">
        <f t="shared" si="4"/>
        <v>21</v>
      </c>
      <c r="D44" s="73"/>
      <c r="E44" s="74"/>
      <c r="F44" s="239">
        <f t="shared" si="5"/>
        <v>0</v>
      </c>
      <c r="G44" s="151">
        <f t="shared" si="6"/>
        <v>0</v>
      </c>
      <c r="H44" s="88">
        <f t="shared" si="7"/>
      </c>
      <c r="I44" s="88" t="e">
        <f t="shared" si="1"/>
        <v>#VALUE!</v>
      </c>
      <c r="J44" s="73"/>
      <c r="K44" s="74"/>
      <c r="L44" s="241">
        <f t="shared" si="2"/>
        <v>0</v>
      </c>
      <c r="M44" s="89" t="e">
        <f t="shared" si="3"/>
        <v>#VALUE!</v>
      </c>
      <c r="N44" s="115">
        <v>1</v>
      </c>
    </row>
    <row r="45" spans="1:14" ht="15" customHeight="1">
      <c r="A45" s="115">
        <f t="shared" si="0"/>
        <v>3</v>
      </c>
      <c r="B45" s="115"/>
      <c r="C45" s="85">
        <f t="shared" si="4"/>
        <v>22</v>
      </c>
      <c r="D45" s="73"/>
      <c r="E45" s="74"/>
      <c r="F45" s="239">
        <f t="shared" si="5"/>
        <v>0</v>
      </c>
      <c r="G45" s="151">
        <f t="shared" si="6"/>
        <v>0</v>
      </c>
      <c r="H45" s="88">
        <f t="shared" si="7"/>
      </c>
      <c r="I45" s="88" t="e">
        <f t="shared" si="1"/>
        <v>#VALUE!</v>
      </c>
      <c r="J45" s="73"/>
      <c r="K45" s="74"/>
      <c r="L45" s="241">
        <f t="shared" si="2"/>
        <v>0</v>
      </c>
      <c r="M45" s="89" t="e">
        <f t="shared" si="3"/>
        <v>#VALUE!</v>
      </c>
      <c r="N45" s="115">
        <v>1</v>
      </c>
    </row>
    <row r="46" spans="1:14" ht="15" customHeight="1">
      <c r="A46" s="115">
        <f t="shared" si="0"/>
        <v>3</v>
      </c>
      <c r="B46" s="115"/>
      <c r="C46" s="85">
        <f t="shared" si="4"/>
        <v>23</v>
      </c>
      <c r="D46" s="73"/>
      <c r="E46" s="74"/>
      <c r="F46" s="239">
        <f t="shared" si="5"/>
        <v>0</v>
      </c>
      <c r="G46" s="151">
        <f t="shared" si="6"/>
        <v>0</v>
      </c>
      <c r="H46" s="88">
        <f t="shared" si="7"/>
      </c>
      <c r="I46" s="88" t="e">
        <f t="shared" si="1"/>
        <v>#VALUE!</v>
      </c>
      <c r="J46" s="73"/>
      <c r="K46" s="74"/>
      <c r="L46" s="241">
        <f t="shared" si="2"/>
        <v>0</v>
      </c>
      <c r="M46" s="89" t="e">
        <f t="shared" si="3"/>
        <v>#VALUE!</v>
      </c>
      <c r="N46" s="115">
        <v>1</v>
      </c>
    </row>
    <row r="47" spans="1:14" ht="15" customHeight="1">
      <c r="A47" s="115">
        <f t="shared" si="0"/>
        <v>3</v>
      </c>
      <c r="B47" s="115"/>
      <c r="C47" s="85">
        <f t="shared" si="4"/>
        <v>24</v>
      </c>
      <c r="D47" s="73"/>
      <c r="E47" s="74"/>
      <c r="F47" s="239">
        <f t="shared" si="5"/>
        <v>0</v>
      </c>
      <c r="G47" s="151">
        <f t="shared" si="6"/>
        <v>0</v>
      </c>
      <c r="H47" s="88">
        <f t="shared" si="7"/>
      </c>
      <c r="I47" s="88" t="e">
        <f t="shared" si="1"/>
        <v>#VALUE!</v>
      </c>
      <c r="J47" s="73"/>
      <c r="K47" s="74"/>
      <c r="L47" s="241">
        <f t="shared" si="2"/>
        <v>0</v>
      </c>
      <c r="M47" s="89" t="e">
        <f t="shared" si="3"/>
        <v>#VALUE!</v>
      </c>
      <c r="N47" s="115">
        <v>1</v>
      </c>
    </row>
    <row r="48" spans="1:14" ht="15" customHeight="1">
      <c r="A48" s="115">
        <f t="shared" si="0"/>
        <v>3</v>
      </c>
      <c r="B48" s="115"/>
      <c r="C48" s="85">
        <f t="shared" si="4"/>
        <v>25</v>
      </c>
      <c r="D48" s="73"/>
      <c r="E48" s="74"/>
      <c r="F48" s="239">
        <f t="shared" si="5"/>
        <v>0</v>
      </c>
      <c r="G48" s="151">
        <f t="shared" si="6"/>
        <v>0</v>
      </c>
      <c r="H48" s="88">
        <f t="shared" si="7"/>
      </c>
      <c r="I48" s="88" t="e">
        <f t="shared" si="1"/>
        <v>#VALUE!</v>
      </c>
      <c r="J48" s="73"/>
      <c r="K48" s="74"/>
      <c r="L48" s="241">
        <f t="shared" si="2"/>
        <v>0</v>
      </c>
      <c r="M48" s="89" t="e">
        <f t="shared" si="3"/>
        <v>#VALUE!</v>
      </c>
      <c r="N48" s="115">
        <v>1</v>
      </c>
    </row>
    <row r="49" spans="1:14" ht="15" customHeight="1">
      <c r="A49" s="115">
        <f t="shared" si="0"/>
        <v>3</v>
      </c>
      <c r="B49" s="115"/>
      <c r="C49" s="85">
        <f t="shared" si="4"/>
        <v>26</v>
      </c>
      <c r="D49" s="73"/>
      <c r="E49" s="74"/>
      <c r="F49" s="239">
        <f t="shared" si="5"/>
        <v>0</v>
      </c>
      <c r="G49" s="151">
        <f t="shared" si="6"/>
        <v>0</v>
      </c>
      <c r="H49" s="88">
        <f t="shared" si="7"/>
      </c>
      <c r="I49" s="88" t="e">
        <f t="shared" si="1"/>
        <v>#VALUE!</v>
      </c>
      <c r="J49" s="73"/>
      <c r="K49" s="74"/>
      <c r="L49" s="241">
        <f t="shared" si="2"/>
        <v>0</v>
      </c>
      <c r="M49" s="89" t="e">
        <f t="shared" si="3"/>
        <v>#VALUE!</v>
      </c>
      <c r="N49" s="115">
        <v>1</v>
      </c>
    </row>
    <row r="50" spans="1:14" ht="15" customHeight="1">
      <c r="A50" s="115">
        <f t="shared" si="0"/>
        <v>3</v>
      </c>
      <c r="B50" s="115"/>
      <c r="C50" s="85">
        <f t="shared" si="4"/>
        <v>27</v>
      </c>
      <c r="D50" s="73"/>
      <c r="E50" s="74"/>
      <c r="F50" s="239">
        <f t="shared" si="5"/>
        <v>0</v>
      </c>
      <c r="G50" s="151">
        <f t="shared" si="6"/>
        <v>0</v>
      </c>
      <c r="H50" s="88">
        <f t="shared" si="7"/>
      </c>
      <c r="I50" s="88" t="e">
        <f t="shared" si="1"/>
        <v>#VALUE!</v>
      </c>
      <c r="J50" s="73"/>
      <c r="K50" s="74"/>
      <c r="L50" s="241">
        <f t="shared" si="2"/>
        <v>0</v>
      </c>
      <c r="M50" s="89" t="e">
        <f t="shared" si="3"/>
        <v>#VALUE!</v>
      </c>
      <c r="N50" s="115">
        <v>1</v>
      </c>
    </row>
    <row r="51" spans="1:14" ht="15" customHeight="1">
      <c r="A51" s="115">
        <f t="shared" si="0"/>
        <v>3</v>
      </c>
      <c r="B51" s="115"/>
      <c r="C51" s="85">
        <f t="shared" si="4"/>
        <v>28</v>
      </c>
      <c r="D51" s="73"/>
      <c r="E51" s="74"/>
      <c r="F51" s="239">
        <f t="shared" si="5"/>
        <v>0</v>
      </c>
      <c r="G51" s="151">
        <f t="shared" si="6"/>
        <v>0</v>
      </c>
      <c r="H51" s="88">
        <f t="shared" si="7"/>
      </c>
      <c r="I51" s="88" t="e">
        <f t="shared" si="1"/>
        <v>#VALUE!</v>
      </c>
      <c r="J51" s="73"/>
      <c r="K51" s="74"/>
      <c r="L51" s="241">
        <f t="shared" si="2"/>
        <v>0</v>
      </c>
      <c r="M51" s="89" t="e">
        <f t="shared" si="3"/>
        <v>#VALUE!</v>
      </c>
      <c r="N51" s="115">
        <v>1</v>
      </c>
    </row>
    <row r="52" spans="1:14" ht="15" customHeight="1">
      <c r="A52" s="115">
        <f t="shared" si="0"/>
        <v>3</v>
      </c>
      <c r="B52" s="115"/>
      <c r="C52" s="85">
        <f t="shared" si="4"/>
        <v>29</v>
      </c>
      <c r="D52" s="73"/>
      <c r="E52" s="74"/>
      <c r="F52" s="239">
        <f t="shared" si="5"/>
        <v>0</v>
      </c>
      <c r="G52" s="151">
        <f t="shared" si="6"/>
        <v>0</v>
      </c>
      <c r="H52" s="88">
        <f t="shared" si="7"/>
      </c>
      <c r="I52" s="88" t="e">
        <f t="shared" si="1"/>
        <v>#VALUE!</v>
      </c>
      <c r="J52" s="73"/>
      <c r="K52" s="74"/>
      <c r="L52" s="241">
        <f t="shared" si="2"/>
        <v>0</v>
      </c>
      <c r="M52" s="89" t="e">
        <f t="shared" si="3"/>
        <v>#VALUE!</v>
      </c>
      <c r="N52" s="115">
        <v>1</v>
      </c>
    </row>
    <row r="53" spans="1:14" ht="15" customHeight="1">
      <c r="A53" s="115">
        <f t="shared" si="0"/>
        <v>3</v>
      </c>
      <c r="B53" s="115"/>
      <c r="C53" s="85">
        <f t="shared" si="4"/>
        <v>30</v>
      </c>
      <c r="D53" s="73"/>
      <c r="E53" s="74"/>
      <c r="F53" s="239">
        <f t="shared" si="5"/>
        <v>0</v>
      </c>
      <c r="G53" s="151">
        <f t="shared" si="6"/>
        <v>0</v>
      </c>
      <c r="H53" s="88">
        <f t="shared" si="7"/>
      </c>
      <c r="I53" s="88" t="e">
        <f t="shared" si="1"/>
        <v>#VALUE!</v>
      </c>
      <c r="J53" s="73"/>
      <c r="K53" s="74"/>
      <c r="L53" s="241">
        <f t="shared" si="2"/>
        <v>0</v>
      </c>
      <c r="M53" s="89" t="e">
        <f t="shared" si="3"/>
        <v>#VALUE!</v>
      </c>
      <c r="N53" s="115">
        <v>1</v>
      </c>
    </row>
    <row r="54" spans="1:14" ht="15" customHeight="1" thickBot="1">
      <c r="A54" s="115">
        <f t="shared" si="0"/>
        <v>3</v>
      </c>
      <c r="B54" s="115"/>
      <c r="C54" s="86">
        <f t="shared" si="4"/>
        <v>31</v>
      </c>
      <c r="D54" s="161"/>
      <c r="E54" s="75"/>
      <c r="F54" s="246">
        <f t="shared" si="5"/>
        <v>0</v>
      </c>
      <c r="G54" s="247">
        <f t="shared" si="6"/>
        <v>0</v>
      </c>
      <c r="H54" s="90">
        <f t="shared" si="7"/>
      </c>
      <c r="I54" s="90" t="e">
        <f t="shared" si="1"/>
        <v>#VALUE!</v>
      </c>
      <c r="J54" s="114"/>
      <c r="K54" s="75"/>
      <c r="L54" s="242">
        <f t="shared" si="2"/>
        <v>0</v>
      </c>
      <c r="M54" s="91" t="e">
        <f t="shared" si="3"/>
        <v>#VALUE!</v>
      </c>
      <c r="N54" s="115">
        <v>1</v>
      </c>
    </row>
  </sheetData>
  <sheetProtection password="CB63" sheet="1" objects="1" scenarios="1" selectLockedCells="1"/>
  <mergeCells count="22">
    <mergeCell ref="F18:I18"/>
    <mergeCell ref="D20:F20"/>
    <mergeCell ref="H20:K20"/>
    <mergeCell ref="C1:M1"/>
    <mergeCell ref="C2:M2"/>
    <mergeCell ref="C3:M3"/>
    <mergeCell ref="K5:L5"/>
    <mergeCell ref="D5:E5"/>
    <mergeCell ref="I5:J5"/>
    <mergeCell ref="D6:H6"/>
    <mergeCell ref="I6:J6"/>
    <mergeCell ref="C14:F14"/>
    <mergeCell ref="C10:M10"/>
    <mergeCell ref="I7:J7"/>
    <mergeCell ref="K6:L6"/>
    <mergeCell ref="C17:F17"/>
    <mergeCell ref="K7:L7"/>
    <mergeCell ref="C15:F15"/>
    <mergeCell ref="C9:M9"/>
    <mergeCell ref="C13:F13"/>
    <mergeCell ref="E7:H7"/>
    <mergeCell ref="C16:F16"/>
  </mergeCells>
  <conditionalFormatting sqref="M24:M54">
    <cfRule type="expression" priority="1" dxfId="0" stopIfTrue="1">
      <formula>ISERROR(I24/L24)</formula>
    </cfRule>
  </conditionalFormatting>
  <conditionalFormatting sqref="I24:I54">
    <cfRule type="expression" priority="3" dxfId="0" stopIfTrue="1">
      <formula>ISBLANK(E24)</formula>
    </cfRule>
  </conditionalFormatting>
  <conditionalFormatting sqref="K17:K19">
    <cfRule type="expression" priority="5" dxfId="1" stopIfTrue="1">
      <formula>ISBLANK(D6)</formula>
    </cfRule>
  </conditionalFormatting>
  <conditionalFormatting sqref="L16">
    <cfRule type="expression" priority="6" dxfId="1" stopIfTrue="1">
      <formula>ISBLANK(D5)</formula>
    </cfRule>
  </conditionalFormatting>
  <conditionalFormatting sqref="F24:F54">
    <cfRule type="expression" priority="11" dxfId="0" stopIfTrue="1">
      <formula>ISBLANK(E24)</formula>
    </cfRule>
  </conditionalFormatting>
  <conditionalFormatting sqref="G24:G54">
    <cfRule type="expression" priority="12" dxfId="0" stopIfTrue="1">
      <formula>ISBLANK(E24)</formula>
    </cfRule>
  </conditionalFormatting>
  <dataValidations count="1">
    <dataValidation type="list" showInputMessage="1" showErrorMessage="1" sqref="K6">
      <formula1>$P$23:$P$25</formula1>
    </dataValidation>
  </dataValidations>
  <printOptions horizontalCentered="1"/>
  <pageMargins left="0.25" right="0.25" top="0.4" bottom="0.4" header="0.25" footer="0.25"/>
  <pageSetup horizontalDpi="600" verticalDpi="600" orientation="portrait" r:id="rId1"/>
  <ignoredErrors>
    <ignoredError sqref="I24:I54 M24:M54" evalError="1"/>
  </ignoredErrors>
</worksheet>
</file>

<file path=xl/worksheets/sheet2.xml><?xml version="1.0" encoding="utf-8"?>
<worksheet xmlns="http://schemas.openxmlformats.org/spreadsheetml/2006/main" xmlns:r="http://schemas.openxmlformats.org/officeDocument/2006/relationships">
  <sheetPr codeName="Sheet4"/>
  <dimension ref="A1:P49"/>
  <sheetViews>
    <sheetView showGridLines="0" showZeros="0" workbookViewId="0" topLeftCell="B1">
      <selection activeCell="D19" sqref="D19"/>
    </sheetView>
  </sheetViews>
  <sheetFormatPr defaultColWidth="9.140625" defaultRowHeight="12.75"/>
  <cols>
    <col min="1" max="1" width="4.7109375" style="1" hidden="1" customWidth="1"/>
    <col min="2" max="2" width="1.7109375" style="1" customWidth="1"/>
    <col min="3" max="3" width="7.421875" style="1" customWidth="1"/>
    <col min="4" max="4" width="8.421875" style="1" customWidth="1"/>
    <col min="5" max="5" width="9.00390625" style="1" customWidth="1"/>
    <col min="6" max="6" width="10.57421875" style="1" customWidth="1"/>
    <col min="7" max="7" width="11.8515625" style="1" customWidth="1"/>
    <col min="8" max="8" width="9.7109375" style="1" customWidth="1"/>
    <col min="9" max="9" width="7.421875" style="1" customWidth="1"/>
    <col min="10" max="10" width="8.57421875" style="1" customWidth="1"/>
    <col min="11" max="11" width="6.7109375" style="1" customWidth="1"/>
    <col min="12" max="12" width="9.57421875" style="1" customWidth="1"/>
    <col min="13" max="13" width="8.57421875" style="1" customWidth="1"/>
    <col min="14" max="14" width="8.7109375" style="1" customWidth="1"/>
    <col min="15" max="15" width="9.140625" style="1" customWidth="1"/>
    <col min="16" max="16" width="9.140625" style="1" hidden="1" customWidth="1"/>
    <col min="17" max="16384" width="9.140625" style="1" customWidth="1"/>
  </cols>
  <sheetData>
    <row r="1" spans="3:13" ht="15.75" customHeight="1">
      <c r="C1" s="307" t="s">
        <v>0</v>
      </c>
      <c r="D1" s="307"/>
      <c r="E1" s="307"/>
      <c r="F1" s="307"/>
      <c r="G1" s="307"/>
      <c r="H1" s="307"/>
      <c r="I1" s="307"/>
      <c r="J1" s="307"/>
      <c r="K1" s="307"/>
      <c r="L1" s="307"/>
      <c r="M1" s="307"/>
    </row>
    <row r="2" spans="3:13" ht="15.75" customHeight="1">
      <c r="C2" s="296" t="s">
        <v>60</v>
      </c>
      <c r="D2" s="296"/>
      <c r="E2" s="296"/>
      <c r="F2" s="296"/>
      <c r="G2" s="296"/>
      <c r="H2" s="296"/>
      <c r="I2" s="296"/>
      <c r="J2" s="296"/>
      <c r="K2" s="296"/>
      <c r="L2" s="296"/>
      <c r="M2" s="296"/>
    </row>
    <row r="3" spans="3:13" ht="15.75" customHeight="1">
      <c r="C3" s="296" t="s">
        <v>171</v>
      </c>
      <c r="D3" s="296"/>
      <c r="E3" s="296"/>
      <c r="F3" s="296"/>
      <c r="G3" s="296"/>
      <c r="H3" s="296"/>
      <c r="I3" s="296"/>
      <c r="J3" s="296"/>
      <c r="K3" s="296"/>
      <c r="L3" s="296"/>
      <c r="M3" s="296"/>
    </row>
    <row r="5" spans="3:12" ht="15.75" customHeight="1">
      <c r="C5" s="57" t="s">
        <v>58</v>
      </c>
      <c r="D5" s="282">
        <f>'Data Entry Form'!$D$5</f>
        <v>0</v>
      </c>
      <c r="E5" s="283"/>
      <c r="F5" s="66" t="s">
        <v>59</v>
      </c>
      <c r="G5" s="76">
        <f>'Data Entry Form'!$G$5</f>
        <v>0</v>
      </c>
      <c r="I5" s="299" t="s">
        <v>76</v>
      </c>
      <c r="J5" s="299"/>
      <c r="K5" s="289">
        <f>'Data Entry Form'!$K$5</f>
        <v>0</v>
      </c>
      <c r="L5" s="281"/>
    </row>
    <row r="6" spans="3:13" ht="15.75" customHeight="1">
      <c r="C6" s="57" t="s">
        <v>61</v>
      </c>
      <c r="D6" s="289">
        <f>'Data Entry Form'!$D$6</f>
        <v>0</v>
      </c>
      <c r="E6" s="281"/>
      <c r="F6" s="281"/>
      <c r="G6" s="281"/>
      <c r="H6" s="281"/>
      <c r="I6" s="299" t="s">
        <v>62</v>
      </c>
      <c r="J6" s="299"/>
      <c r="K6" s="284">
        <f>'Data Entry Form'!$K$6</f>
        <v>0</v>
      </c>
      <c r="L6" s="284"/>
      <c r="M6" s="257"/>
    </row>
    <row r="7" spans="3:12" ht="15.75" customHeight="1">
      <c r="C7" s="57" t="s">
        <v>63</v>
      </c>
      <c r="D7" s="57"/>
      <c r="E7" s="286">
        <f>'Data Entry Form'!$E$7</f>
        <v>0</v>
      </c>
      <c r="F7" s="274"/>
      <c r="G7" s="274"/>
      <c r="H7" s="274"/>
      <c r="I7" s="294" t="s">
        <v>64</v>
      </c>
      <c r="J7" s="294"/>
      <c r="K7" s="285">
        <f>'Data Entry Form'!$K$7</f>
        <v>0</v>
      </c>
      <c r="L7" s="285"/>
    </row>
    <row r="8" ht="7.5" customHeight="1"/>
    <row r="9" spans="3:13" ht="12.75">
      <c r="C9" s="296" t="s">
        <v>65</v>
      </c>
      <c r="D9" s="296"/>
      <c r="E9" s="296"/>
      <c r="F9" s="296"/>
      <c r="G9" s="296"/>
      <c r="H9" s="296"/>
      <c r="I9" s="296"/>
      <c r="J9" s="296"/>
      <c r="K9" s="296"/>
      <c r="L9" s="296"/>
      <c r="M9" s="296"/>
    </row>
    <row r="10" spans="3:13" ht="12.75">
      <c r="C10" s="296" t="s">
        <v>66</v>
      </c>
      <c r="D10" s="296"/>
      <c r="E10" s="296"/>
      <c r="F10" s="296"/>
      <c r="G10" s="296"/>
      <c r="H10" s="296"/>
      <c r="I10" s="296"/>
      <c r="J10" s="296"/>
      <c r="K10" s="296"/>
      <c r="L10" s="296"/>
      <c r="M10" s="296"/>
    </row>
    <row r="11" spans="3:13" ht="12.75" hidden="1">
      <c r="C11" s="7"/>
      <c r="D11" s="7"/>
      <c r="E11" s="7"/>
      <c r="F11" s="7"/>
      <c r="G11" s="7"/>
      <c r="H11" s="7"/>
      <c r="I11" s="7"/>
      <c r="J11" s="7"/>
      <c r="K11" s="7"/>
      <c r="L11" s="7"/>
      <c r="M11" s="7"/>
    </row>
    <row r="12" spans="3:13" ht="7.5" customHeight="1">
      <c r="C12" s="7"/>
      <c r="D12" s="7"/>
      <c r="E12" s="7"/>
      <c r="F12" s="7"/>
      <c r="G12" s="7"/>
      <c r="H12" s="7"/>
      <c r="I12" s="7"/>
      <c r="J12" s="7"/>
      <c r="K12" s="7"/>
      <c r="L12" s="7"/>
      <c r="M12" s="7"/>
    </row>
    <row r="13" spans="3:13" ht="12.75">
      <c r="C13" s="294" t="s">
        <v>125</v>
      </c>
      <c r="D13" s="294"/>
      <c r="E13" s="294"/>
      <c r="F13" s="295"/>
      <c r="G13" s="168">
        <f>'Data Entry Form'!$G$15</f>
        <v>3</v>
      </c>
      <c r="H13" s="7" t="s">
        <v>128</v>
      </c>
      <c r="J13" s="68"/>
      <c r="K13" s="69"/>
      <c r="L13"/>
      <c r="M13" s="70"/>
    </row>
    <row r="14" spans="3:13" ht="12.75">
      <c r="C14" s="294" t="s">
        <v>126</v>
      </c>
      <c r="D14" s="294"/>
      <c r="E14" s="294"/>
      <c r="F14" s="295"/>
      <c r="G14" s="270">
        <f>'Data Entry Form'!$G$20</f>
        <v>0</v>
      </c>
      <c r="L14" s="71"/>
      <c r="M14" s="72"/>
    </row>
    <row r="15" spans="3:12" ht="12.75">
      <c r="C15" s="292" t="s">
        <v>85</v>
      </c>
      <c r="D15" s="292"/>
      <c r="E15" s="292"/>
      <c r="F15" s="292"/>
      <c r="G15" s="271">
        <f>'Data Entry Form'!$L$20</f>
        <v>0</v>
      </c>
      <c r="H15" s="113"/>
      <c r="K15" s="71"/>
      <c r="L15" s="72"/>
    </row>
    <row r="16" ht="7.5" customHeight="1" thickBot="1"/>
    <row r="17" spans="3:13" ht="15" customHeight="1">
      <c r="C17" s="78"/>
      <c r="D17" s="79" t="s">
        <v>92</v>
      </c>
      <c r="E17" s="79" t="s">
        <v>67</v>
      </c>
      <c r="F17" s="79" t="s">
        <v>68</v>
      </c>
      <c r="G17" s="79" t="s">
        <v>69</v>
      </c>
      <c r="H17" s="79" t="s">
        <v>70</v>
      </c>
      <c r="I17" s="79"/>
      <c r="J17" s="79"/>
      <c r="K17" s="79" t="s">
        <v>71</v>
      </c>
      <c r="L17" s="79"/>
      <c r="M17" s="80"/>
    </row>
    <row r="18" spans="3:13" ht="15" customHeight="1" thickBot="1">
      <c r="C18" s="81" t="s">
        <v>1</v>
      </c>
      <c r="D18" s="82" t="s">
        <v>47</v>
      </c>
      <c r="E18" s="82" t="s">
        <v>2</v>
      </c>
      <c r="F18" s="82" t="s">
        <v>3</v>
      </c>
      <c r="G18" s="82" t="s">
        <v>3</v>
      </c>
      <c r="H18" s="82" t="s">
        <v>4</v>
      </c>
      <c r="I18" s="82" t="s">
        <v>72</v>
      </c>
      <c r="J18" s="82" t="s">
        <v>73</v>
      </c>
      <c r="K18" s="82" t="s">
        <v>74</v>
      </c>
      <c r="L18" s="82" t="s">
        <v>75</v>
      </c>
      <c r="M18" s="83" t="s">
        <v>45</v>
      </c>
    </row>
    <row r="19" spans="1:16" ht="15" customHeight="1">
      <c r="A19" s="115">
        <f aca="true" t="shared" si="0" ref="A19:A49">$G$13</f>
        <v>3</v>
      </c>
      <c r="B19" s="115"/>
      <c r="C19" s="84">
        <v>1</v>
      </c>
      <c r="D19" s="73"/>
      <c r="E19" s="74"/>
      <c r="F19" s="265">
        <f aca="true" t="shared" si="1" ref="F19:F49">$G$15</f>
        <v>0</v>
      </c>
      <c r="G19" s="151">
        <f aca="true" t="shared" si="2" ref="G19:G49">(F19*$G$14)</f>
        <v>0</v>
      </c>
      <c r="H19" s="87">
        <f aca="true" t="shared" si="3" ref="H19:H49">IF(E19=0,"",G19/E19)</f>
      </c>
      <c r="I19" s="87" t="e">
        <f aca="true" t="shared" si="4" ref="I19:I49">+(H19*D19)</f>
        <v>#VALUE!</v>
      </c>
      <c r="J19" s="73"/>
      <c r="K19" s="243"/>
      <c r="L19" s="240">
        <f aca="true" t="shared" si="5" ref="L19:L49">0.3*J19^2.69*D19^0.15*$G$13*0.933^(K19-5)</f>
        <v>0</v>
      </c>
      <c r="M19" s="92" t="e">
        <f aca="true" t="shared" si="6" ref="M19:M49">+(I19/L19)</f>
        <v>#VALUE!</v>
      </c>
      <c r="P19" s="1" t="s">
        <v>203</v>
      </c>
    </row>
    <row r="20" spans="1:16" ht="15" customHeight="1">
      <c r="A20" s="115">
        <f t="shared" si="0"/>
        <v>3</v>
      </c>
      <c r="B20" s="115"/>
      <c r="C20" s="85">
        <f aca="true" t="shared" si="7" ref="C20:C49">+C19+1</f>
        <v>2</v>
      </c>
      <c r="D20" s="73"/>
      <c r="E20" s="74"/>
      <c r="F20" s="265">
        <f t="shared" si="1"/>
        <v>0</v>
      </c>
      <c r="G20" s="151">
        <f t="shared" si="2"/>
        <v>0</v>
      </c>
      <c r="H20" s="88">
        <f t="shared" si="3"/>
      </c>
      <c r="I20" s="88" t="e">
        <f t="shared" si="4"/>
        <v>#VALUE!</v>
      </c>
      <c r="J20" s="73"/>
      <c r="K20" s="74"/>
      <c r="L20" s="241">
        <f t="shared" si="5"/>
        <v>0</v>
      </c>
      <c r="M20" s="89" t="e">
        <f t="shared" si="6"/>
        <v>#VALUE!</v>
      </c>
      <c r="P20" s="1" t="s">
        <v>204</v>
      </c>
    </row>
    <row r="21" spans="1:13" ht="15" customHeight="1">
      <c r="A21" s="115">
        <f t="shared" si="0"/>
        <v>3</v>
      </c>
      <c r="B21" s="115"/>
      <c r="C21" s="85">
        <f t="shared" si="7"/>
        <v>3</v>
      </c>
      <c r="D21" s="73"/>
      <c r="E21" s="74"/>
      <c r="F21" s="265">
        <f t="shared" si="1"/>
        <v>0</v>
      </c>
      <c r="G21" s="151">
        <f t="shared" si="2"/>
        <v>0</v>
      </c>
      <c r="H21" s="88">
        <f t="shared" si="3"/>
      </c>
      <c r="I21" s="88" t="e">
        <f t="shared" si="4"/>
        <v>#VALUE!</v>
      </c>
      <c r="J21" s="73"/>
      <c r="K21" s="74"/>
      <c r="L21" s="241">
        <f t="shared" si="5"/>
        <v>0</v>
      </c>
      <c r="M21" s="89" t="e">
        <f t="shared" si="6"/>
        <v>#VALUE!</v>
      </c>
    </row>
    <row r="22" spans="1:13" ht="15" customHeight="1">
      <c r="A22" s="115">
        <f t="shared" si="0"/>
        <v>3</v>
      </c>
      <c r="B22" s="115"/>
      <c r="C22" s="85">
        <f t="shared" si="7"/>
        <v>4</v>
      </c>
      <c r="D22" s="73"/>
      <c r="E22" s="74"/>
      <c r="F22" s="265">
        <f t="shared" si="1"/>
        <v>0</v>
      </c>
      <c r="G22" s="151">
        <f t="shared" si="2"/>
        <v>0</v>
      </c>
      <c r="H22" s="88">
        <f t="shared" si="3"/>
      </c>
      <c r="I22" s="88" t="e">
        <f t="shared" si="4"/>
        <v>#VALUE!</v>
      </c>
      <c r="J22" s="73"/>
      <c r="K22" s="74"/>
      <c r="L22" s="241">
        <f t="shared" si="5"/>
        <v>0</v>
      </c>
      <c r="M22" s="89" t="e">
        <f t="shared" si="6"/>
        <v>#VALUE!</v>
      </c>
    </row>
    <row r="23" spans="1:13" ht="15" customHeight="1">
      <c r="A23" s="115">
        <f t="shared" si="0"/>
        <v>3</v>
      </c>
      <c r="B23" s="115"/>
      <c r="C23" s="85">
        <f t="shared" si="7"/>
        <v>5</v>
      </c>
      <c r="D23" s="73"/>
      <c r="E23" s="74"/>
      <c r="F23" s="265">
        <f t="shared" si="1"/>
        <v>0</v>
      </c>
      <c r="G23" s="151">
        <f t="shared" si="2"/>
        <v>0</v>
      </c>
      <c r="H23" s="88">
        <f t="shared" si="3"/>
      </c>
      <c r="I23" s="88" t="e">
        <f t="shared" si="4"/>
        <v>#VALUE!</v>
      </c>
      <c r="J23" s="73"/>
      <c r="K23" s="74"/>
      <c r="L23" s="241">
        <f t="shared" si="5"/>
        <v>0</v>
      </c>
      <c r="M23" s="89" t="e">
        <f t="shared" si="6"/>
        <v>#VALUE!</v>
      </c>
    </row>
    <row r="24" spans="1:13" ht="15" customHeight="1">
      <c r="A24" s="115">
        <f t="shared" si="0"/>
        <v>3</v>
      </c>
      <c r="B24" s="115"/>
      <c r="C24" s="85">
        <f t="shared" si="7"/>
        <v>6</v>
      </c>
      <c r="D24" s="73"/>
      <c r="E24" s="74"/>
      <c r="F24" s="265">
        <f t="shared" si="1"/>
        <v>0</v>
      </c>
      <c r="G24" s="151">
        <f t="shared" si="2"/>
        <v>0</v>
      </c>
      <c r="H24" s="88">
        <f t="shared" si="3"/>
      </c>
      <c r="I24" s="88" t="e">
        <f t="shared" si="4"/>
        <v>#VALUE!</v>
      </c>
      <c r="J24" s="73"/>
      <c r="K24" s="74"/>
      <c r="L24" s="241">
        <f t="shared" si="5"/>
        <v>0</v>
      </c>
      <c r="M24" s="89" t="e">
        <f t="shared" si="6"/>
        <v>#VALUE!</v>
      </c>
    </row>
    <row r="25" spans="1:13" ht="15" customHeight="1">
      <c r="A25" s="115">
        <f t="shared" si="0"/>
        <v>3</v>
      </c>
      <c r="B25" s="115"/>
      <c r="C25" s="85">
        <f t="shared" si="7"/>
        <v>7</v>
      </c>
      <c r="D25" s="73"/>
      <c r="E25" s="74"/>
      <c r="F25" s="265">
        <f t="shared" si="1"/>
        <v>0</v>
      </c>
      <c r="G25" s="151">
        <f t="shared" si="2"/>
        <v>0</v>
      </c>
      <c r="H25" s="88">
        <f t="shared" si="3"/>
      </c>
      <c r="I25" s="88" t="e">
        <f t="shared" si="4"/>
        <v>#VALUE!</v>
      </c>
      <c r="J25" s="73"/>
      <c r="K25" s="74"/>
      <c r="L25" s="241">
        <f t="shared" si="5"/>
        <v>0</v>
      </c>
      <c r="M25" s="89" t="e">
        <f t="shared" si="6"/>
        <v>#VALUE!</v>
      </c>
    </row>
    <row r="26" spans="1:13" ht="15" customHeight="1">
      <c r="A26" s="115">
        <f t="shared" si="0"/>
        <v>3</v>
      </c>
      <c r="B26" s="115"/>
      <c r="C26" s="85">
        <f t="shared" si="7"/>
        <v>8</v>
      </c>
      <c r="D26" s="73"/>
      <c r="E26" s="74"/>
      <c r="F26" s="265">
        <f t="shared" si="1"/>
        <v>0</v>
      </c>
      <c r="G26" s="151">
        <f t="shared" si="2"/>
        <v>0</v>
      </c>
      <c r="H26" s="88">
        <f t="shared" si="3"/>
      </c>
      <c r="I26" s="88" t="e">
        <f t="shared" si="4"/>
        <v>#VALUE!</v>
      </c>
      <c r="J26" s="73"/>
      <c r="K26" s="74"/>
      <c r="L26" s="241">
        <f t="shared" si="5"/>
        <v>0</v>
      </c>
      <c r="M26" s="89" t="e">
        <f t="shared" si="6"/>
        <v>#VALUE!</v>
      </c>
    </row>
    <row r="27" spans="1:13" ht="15" customHeight="1">
      <c r="A27" s="115">
        <f t="shared" si="0"/>
        <v>3</v>
      </c>
      <c r="B27" s="115"/>
      <c r="C27" s="85">
        <f t="shared" si="7"/>
        <v>9</v>
      </c>
      <c r="D27" s="73"/>
      <c r="E27" s="74"/>
      <c r="F27" s="265">
        <f t="shared" si="1"/>
        <v>0</v>
      </c>
      <c r="G27" s="151">
        <f t="shared" si="2"/>
        <v>0</v>
      </c>
      <c r="H27" s="88">
        <f t="shared" si="3"/>
      </c>
      <c r="I27" s="88" t="e">
        <f t="shared" si="4"/>
        <v>#VALUE!</v>
      </c>
      <c r="J27" s="73"/>
      <c r="K27" s="74"/>
      <c r="L27" s="241">
        <f t="shared" si="5"/>
        <v>0</v>
      </c>
      <c r="M27" s="89" t="e">
        <f t="shared" si="6"/>
        <v>#VALUE!</v>
      </c>
    </row>
    <row r="28" spans="1:13" ht="15" customHeight="1">
      <c r="A28" s="115">
        <f t="shared" si="0"/>
        <v>3</v>
      </c>
      <c r="B28" s="115"/>
      <c r="C28" s="85">
        <f t="shared" si="7"/>
        <v>10</v>
      </c>
      <c r="D28" s="73"/>
      <c r="E28" s="74"/>
      <c r="F28" s="265">
        <f t="shared" si="1"/>
        <v>0</v>
      </c>
      <c r="G28" s="151">
        <f t="shared" si="2"/>
        <v>0</v>
      </c>
      <c r="H28" s="88">
        <f t="shared" si="3"/>
      </c>
      <c r="I28" s="88" t="e">
        <f t="shared" si="4"/>
        <v>#VALUE!</v>
      </c>
      <c r="J28" s="73"/>
      <c r="K28" s="74"/>
      <c r="L28" s="241">
        <f t="shared" si="5"/>
        <v>0</v>
      </c>
      <c r="M28" s="89" t="e">
        <f t="shared" si="6"/>
        <v>#VALUE!</v>
      </c>
    </row>
    <row r="29" spans="1:13" ht="15" customHeight="1">
      <c r="A29" s="115">
        <f t="shared" si="0"/>
        <v>3</v>
      </c>
      <c r="B29" s="115"/>
      <c r="C29" s="85">
        <f t="shared" si="7"/>
        <v>11</v>
      </c>
      <c r="D29" s="73"/>
      <c r="E29" s="74"/>
      <c r="F29" s="265">
        <f t="shared" si="1"/>
        <v>0</v>
      </c>
      <c r="G29" s="151">
        <f t="shared" si="2"/>
        <v>0</v>
      </c>
      <c r="H29" s="88">
        <f t="shared" si="3"/>
      </c>
      <c r="I29" s="88" t="e">
        <f t="shared" si="4"/>
        <v>#VALUE!</v>
      </c>
      <c r="J29" s="73"/>
      <c r="K29" s="74"/>
      <c r="L29" s="241">
        <f t="shared" si="5"/>
        <v>0</v>
      </c>
      <c r="M29" s="89" t="e">
        <f t="shared" si="6"/>
        <v>#VALUE!</v>
      </c>
    </row>
    <row r="30" spans="1:13" ht="15" customHeight="1">
      <c r="A30" s="115">
        <f t="shared" si="0"/>
        <v>3</v>
      </c>
      <c r="B30" s="115"/>
      <c r="C30" s="85">
        <f t="shared" si="7"/>
        <v>12</v>
      </c>
      <c r="D30" s="73"/>
      <c r="E30" s="74"/>
      <c r="F30" s="265">
        <f t="shared" si="1"/>
        <v>0</v>
      </c>
      <c r="G30" s="151">
        <f t="shared" si="2"/>
        <v>0</v>
      </c>
      <c r="H30" s="88">
        <f t="shared" si="3"/>
      </c>
      <c r="I30" s="88" t="e">
        <f t="shared" si="4"/>
        <v>#VALUE!</v>
      </c>
      <c r="J30" s="73"/>
      <c r="K30" s="74"/>
      <c r="L30" s="241">
        <f t="shared" si="5"/>
        <v>0</v>
      </c>
      <c r="M30" s="89" t="e">
        <f t="shared" si="6"/>
        <v>#VALUE!</v>
      </c>
    </row>
    <row r="31" spans="1:13" ht="15" customHeight="1">
      <c r="A31" s="115">
        <f t="shared" si="0"/>
        <v>3</v>
      </c>
      <c r="B31" s="115"/>
      <c r="C31" s="85">
        <f t="shared" si="7"/>
        <v>13</v>
      </c>
      <c r="D31" s="73"/>
      <c r="E31" s="74"/>
      <c r="F31" s="265">
        <f t="shared" si="1"/>
        <v>0</v>
      </c>
      <c r="G31" s="151">
        <f t="shared" si="2"/>
        <v>0</v>
      </c>
      <c r="H31" s="88">
        <f t="shared" si="3"/>
      </c>
      <c r="I31" s="88" t="e">
        <f t="shared" si="4"/>
        <v>#VALUE!</v>
      </c>
      <c r="J31" s="73"/>
      <c r="K31" s="74"/>
      <c r="L31" s="241">
        <f t="shared" si="5"/>
        <v>0</v>
      </c>
      <c r="M31" s="89" t="e">
        <f t="shared" si="6"/>
        <v>#VALUE!</v>
      </c>
    </row>
    <row r="32" spans="1:13" ht="15" customHeight="1">
      <c r="A32" s="115">
        <f t="shared" si="0"/>
        <v>3</v>
      </c>
      <c r="B32" s="115"/>
      <c r="C32" s="85">
        <f t="shared" si="7"/>
        <v>14</v>
      </c>
      <c r="D32" s="73"/>
      <c r="E32" s="74"/>
      <c r="F32" s="265">
        <f t="shared" si="1"/>
        <v>0</v>
      </c>
      <c r="G32" s="151">
        <f t="shared" si="2"/>
        <v>0</v>
      </c>
      <c r="H32" s="88">
        <f t="shared" si="3"/>
      </c>
      <c r="I32" s="88" t="e">
        <f t="shared" si="4"/>
        <v>#VALUE!</v>
      </c>
      <c r="J32" s="73"/>
      <c r="K32" s="74"/>
      <c r="L32" s="241">
        <f t="shared" si="5"/>
        <v>0</v>
      </c>
      <c r="M32" s="89" t="e">
        <f t="shared" si="6"/>
        <v>#VALUE!</v>
      </c>
    </row>
    <row r="33" spans="1:13" ht="15" customHeight="1">
      <c r="A33" s="115">
        <f t="shared" si="0"/>
        <v>3</v>
      </c>
      <c r="B33" s="115"/>
      <c r="C33" s="85">
        <f t="shared" si="7"/>
        <v>15</v>
      </c>
      <c r="D33" s="73"/>
      <c r="E33" s="74"/>
      <c r="F33" s="265">
        <f t="shared" si="1"/>
        <v>0</v>
      </c>
      <c r="G33" s="151">
        <f t="shared" si="2"/>
        <v>0</v>
      </c>
      <c r="H33" s="88">
        <f t="shared" si="3"/>
      </c>
      <c r="I33" s="88" t="e">
        <f t="shared" si="4"/>
        <v>#VALUE!</v>
      </c>
      <c r="J33" s="73"/>
      <c r="K33" s="74"/>
      <c r="L33" s="241">
        <f t="shared" si="5"/>
        <v>0</v>
      </c>
      <c r="M33" s="89" t="e">
        <f t="shared" si="6"/>
        <v>#VALUE!</v>
      </c>
    </row>
    <row r="34" spans="1:13" ht="15" customHeight="1">
      <c r="A34" s="115">
        <f t="shared" si="0"/>
        <v>3</v>
      </c>
      <c r="B34" s="115"/>
      <c r="C34" s="85">
        <f t="shared" si="7"/>
        <v>16</v>
      </c>
      <c r="D34" s="73"/>
      <c r="E34" s="74"/>
      <c r="F34" s="265">
        <f t="shared" si="1"/>
        <v>0</v>
      </c>
      <c r="G34" s="151">
        <f t="shared" si="2"/>
        <v>0</v>
      </c>
      <c r="H34" s="88">
        <f t="shared" si="3"/>
      </c>
      <c r="I34" s="88" t="e">
        <f t="shared" si="4"/>
        <v>#VALUE!</v>
      </c>
      <c r="J34" s="73"/>
      <c r="K34" s="74"/>
      <c r="L34" s="241">
        <f t="shared" si="5"/>
        <v>0</v>
      </c>
      <c r="M34" s="89" t="e">
        <f t="shared" si="6"/>
        <v>#VALUE!</v>
      </c>
    </row>
    <row r="35" spans="1:13" ht="15" customHeight="1">
      <c r="A35" s="115">
        <f t="shared" si="0"/>
        <v>3</v>
      </c>
      <c r="B35" s="115"/>
      <c r="C35" s="85">
        <f t="shared" si="7"/>
        <v>17</v>
      </c>
      <c r="D35" s="73"/>
      <c r="E35" s="74"/>
      <c r="F35" s="265">
        <f t="shared" si="1"/>
        <v>0</v>
      </c>
      <c r="G35" s="151">
        <f t="shared" si="2"/>
        <v>0</v>
      </c>
      <c r="H35" s="88">
        <f t="shared" si="3"/>
      </c>
      <c r="I35" s="88" t="e">
        <f t="shared" si="4"/>
        <v>#VALUE!</v>
      </c>
      <c r="J35" s="73"/>
      <c r="K35" s="74"/>
      <c r="L35" s="241">
        <f t="shared" si="5"/>
        <v>0</v>
      </c>
      <c r="M35" s="89" t="e">
        <f t="shared" si="6"/>
        <v>#VALUE!</v>
      </c>
    </row>
    <row r="36" spans="1:13" ht="15" customHeight="1">
      <c r="A36" s="115">
        <f t="shared" si="0"/>
        <v>3</v>
      </c>
      <c r="B36" s="115"/>
      <c r="C36" s="85">
        <f t="shared" si="7"/>
        <v>18</v>
      </c>
      <c r="D36" s="73"/>
      <c r="E36" s="74"/>
      <c r="F36" s="265">
        <f t="shared" si="1"/>
        <v>0</v>
      </c>
      <c r="G36" s="151">
        <f t="shared" si="2"/>
        <v>0</v>
      </c>
      <c r="H36" s="88">
        <f t="shared" si="3"/>
      </c>
      <c r="I36" s="88" t="e">
        <f t="shared" si="4"/>
        <v>#VALUE!</v>
      </c>
      <c r="J36" s="73"/>
      <c r="K36" s="74"/>
      <c r="L36" s="241">
        <f t="shared" si="5"/>
        <v>0</v>
      </c>
      <c r="M36" s="89" t="e">
        <f t="shared" si="6"/>
        <v>#VALUE!</v>
      </c>
    </row>
    <row r="37" spans="1:13" ht="15" customHeight="1">
      <c r="A37" s="115">
        <f t="shared" si="0"/>
        <v>3</v>
      </c>
      <c r="B37" s="115"/>
      <c r="C37" s="85">
        <f t="shared" si="7"/>
        <v>19</v>
      </c>
      <c r="D37" s="73"/>
      <c r="E37" s="74"/>
      <c r="F37" s="265">
        <f t="shared" si="1"/>
        <v>0</v>
      </c>
      <c r="G37" s="151">
        <f t="shared" si="2"/>
        <v>0</v>
      </c>
      <c r="H37" s="88">
        <f t="shared" si="3"/>
      </c>
      <c r="I37" s="88" t="e">
        <f t="shared" si="4"/>
        <v>#VALUE!</v>
      </c>
      <c r="J37" s="73"/>
      <c r="K37" s="74"/>
      <c r="L37" s="241">
        <f t="shared" si="5"/>
        <v>0</v>
      </c>
      <c r="M37" s="89" t="e">
        <f t="shared" si="6"/>
        <v>#VALUE!</v>
      </c>
    </row>
    <row r="38" spans="1:13" ht="15" customHeight="1">
      <c r="A38" s="115">
        <f t="shared" si="0"/>
        <v>3</v>
      </c>
      <c r="B38" s="115"/>
      <c r="C38" s="85">
        <f t="shared" si="7"/>
        <v>20</v>
      </c>
      <c r="D38" s="73"/>
      <c r="E38" s="74"/>
      <c r="F38" s="265">
        <f t="shared" si="1"/>
        <v>0</v>
      </c>
      <c r="G38" s="151">
        <f t="shared" si="2"/>
        <v>0</v>
      </c>
      <c r="H38" s="88">
        <f t="shared" si="3"/>
      </c>
      <c r="I38" s="88" t="e">
        <f t="shared" si="4"/>
        <v>#VALUE!</v>
      </c>
      <c r="J38" s="73"/>
      <c r="K38" s="74"/>
      <c r="L38" s="241">
        <f t="shared" si="5"/>
        <v>0</v>
      </c>
      <c r="M38" s="89" t="e">
        <f t="shared" si="6"/>
        <v>#VALUE!</v>
      </c>
    </row>
    <row r="39" spans="1:13" ht="15" customHeight="1">
      <c r="A39" s="115">
        <f t="shared" si="0"/>
        <v>3</v>
      </c>
      <c r="B39" s="115"/>
      <c r="C39" s="85">
        <f t="shared" si="7"/>
        <v>21</v>
      </c>
      <c r="D39" s="73"/>
      <c r="E39" s="74"/>
      <c r="F39" s="265">
        <f t="shared" si="1"/>
        <v>0</v>
      </c>
      <c r="G39" s="151">
        <f t="shared" si="2"/>
        <v>0</v>
      </c>
      <c r="H39" s="88">
        <f t="shared" si="3"/>
      </c>
      <c r="I39" s="88" t="e">
        <f t="shared" si="4"/>
        <v>#VALUE!</v>
      </c>
      <c r="J39" s="73"/>
      <c r="K39" s="74"/>
      <c r="L39" s="241">
        <f t="shared" si="5"/>
        <v>0</v>
      </c>
      <c r="M39" s="89" t="e">
        <f t="shared" si="6"/>
        <v>#VALUE!</v>
      </c>
    </row>
    <row r="40" spans="1:13" ht="15" customHeight="1">
      <c r="A40" s="115">
        <f t="shared" si="0"/>
        <v>3</v>
      </c>
      <c r="B40" s="115"/>
      <c r="C40" s="85">
        <f t="shared" si="7"/>
        <v>22</v>
      </c>
      <c r="D40" s="73"/>
      <c r="E40" s="74"/>
      <c r="F40" s="265">
        <f t="shared" si="1"/>
        <v>0</v>
      </c>
      <c r="G40" s="151">
        <f t="shared" si="2"/>
        <v>0</v>
      </c>
      <c r="H40" s="88">
        <f t="shared" si="3"/>
      </c>
      <c r="I40" s="88" t="e">
        <f t="shared" si="4"/>
        <v>#VALUE!</v>
      </c>
      <c r="J40" s="73"/>
      <c r="K40" s="74"/>
      <c r="L40" s="241">
        <f t="shared" si="5"/>
        <v>0</v>
      </c>
      <c r="M40" s="89" t="e">
        <f t="shared" si="6"/>
        <v>#VALUE!</v>
      </c>
    </row>
    <row r="41" spans="1:13" ht="15" customHeight="1">
      <c r="A41" s="115">
        <f t="shared" si="0"/>
        <v>3</v>
      </c>
      <c r="B41" s="115"/>
      <c r="C41" s="85">
        <f t="shared" si="7"/>
        <v>23</v>
      </c>
      <c r="D41" s="73"/>
      <c r="E41" s="74"/>
      <c r="F41" s="265">
        <f t="shared" si="1"/>
        <v>0</v>
      </c>
      <c r="G41" s="151">
        <f t="shared" si="2"/>
        <v>0</v>
      </c>
      <c r="H41" s="88">
        <f t="shared" si="3"/>
      </c>
      <c r="I41" s="88" t="e">
        <f t="shared" si="4"/>
        <v>#VALUE!</v>
      </c>
      <c r="J41" s="73"/>
      <c r="K41" s="74"/>
      <c r="L41" s="241">
        <f t="shared" si="5"/>
        <v>0</v>
      </c>
      <c r="M41" s="89" t="e">
        <f t="shared" si="6"/>
        <v>#VALUE!</v>
      </c>
    </row>
    <row r="42" spans="1:13" ht="15" customHeight="1">
      <c r="A42" s="115">
        <f t="shared" si="0"/>
        <v>3</v>
      </c>
      <c r="B42" s="115"/>
      <c r="C42" s="85">
        <f t="shared" si="7"/>
        <v>24</v>
      </c>
      <c r="D42" s="73"/>
      <c r="E42" s="74"/>
      <c r="F42" s="265">
        <f t="shared" si="1"/>
        <v>0</v>
      </c>
      <c r="G42" s="151">
        <f t="shared" si="2"/>
        <v>0</v>
      </c>
      <c r="H42" s="88">
        <f t="shared" si="3"/>
      </c>
      <c r="I42" s="88" t="e">
        <f t="shared" si="4"/>
        <v>#VALUE!</v>
      </c>
      <c r="J42" s="73"/>
      <c r="K42" s="74"/>
      <c r="L42" s="241">
        <f t="shared" si="5"/>
        <v>0</v>
      </c>
      <c r="M42" s="89" t="e">
        <f t="shared" si="6"/>
        <v>#VALUE!</v>
      </c>
    </row>
    <row r="43" spans="1:13" ht="15" customHeight="1">
      <c r="A43" s="115">
        <f t="shared" si="0"/>
        <v>3</v>
      </c>
      <c r="B43" s="115"/>
      <c r="C43" s="85">
        <f t="shared" si="7"/>
        <v>25</v>
      </c>
      <c r="D43" s="73"/>
      <c r="E43" s="74"/>
      <c r="F43" s="265">
        <f t="shared" si="1"/>
        <v>0</v>
      </c>
      <c r="G43" s="151">
        <f t="shared" si="2"/>
        <v>0</v>
      </c>
      <c r="H43" s="88">
        <f t="shared" si="3"/>
      </c>
      <c r="I43" s="88" t="e">
        <f t="shared" si="4"/>
        <v>#VALUE!</v>
      </c>
      <c r="J43" s="73"/>
      <c r="K43" s="74"/>
      <c r="L43" s="241">
        <f t="shared" si="5"/>
        <v>0</v>
      </c>
      <c r="M43" s="89" t="e">
        <f t="shared" si="6"/>
        <v>#VALUE!</v>
      </c>
    </row>
    <row r="44" spans="1:13" ht="15" customHeight="1">
      <c r="A44" s="115">
        <f t="shared" si="0"/>
        <v>3</v>
      </c>
      <c r="B44" s="115"/>
      <c r="C44" s="85">
        <f t="shared" si="7"/>
        <v>26</v>
      </c>
      <c r="D44" s="73"/>
      <c r="E44" s="74"/>
      <c r="F44" s="265">
        <f t="shared" si="1"/>
        <v>0</v>
      </c>
      <c r="G44" s="151">
        <f t="shared" si="2"/>
        <v>0</v>
      </c>
      <c r="H44" s="88">
        <f t="shared" si="3"/>
      </c>
      <c r="I44" s="88" t="e">
        <f t="shared" si="4"/>
        <v>#VALUE!</v>
      </c>
      <c r="J44" s="73"/>
      <c r="K44" s="74"/>
      <c r="L44" s="241">
        <f t="shared" si="5"/>
        <v>0</v>
      </c>
      <c r="M44" s="89" t="e">
        <f t="shared" si="6"/>
        <v>#VALUE!</v>
      </c>
    </row>
    <row r="45" spans="1:13" ht="15" customHeight="1">
      <c r="A45" s="115">
        <f t="shared" si="0"/>
        <v>3</v>
      </c>
      <c r="B45" s="115"/>
      <c r="C45" s="85">
        <f t="shared" si="7"/>
        <v>27</v>
      </c>
      <c r="D45" s="73"/>
      <c r="E45" s="74"/>
      <c r="F45" s="265">
        <f t="shared" si="1"/>
        <v>0</v>
      </c>
      <c r="G45" s="151">
        <f t="shared" si="2"/>
        <v>0</v>
      </c>
      <c r="H45" s="88">
        <f t="shared" si="3"/>
      </c>
      <c r="I45" s="88" t="e">
        <f t="shared" si="4"/>
        <v>#VALUE!</v>
      </c>
      <c r="J45" s="73"/>
      <c r="K45" s="74"/>
      <c r="L45" s="241">
        <f t="shared" si="5"/>
        <v>0</v>
      </c>
      <c r="M45" s="89" t="e">
        <f t="shared" si="6"/>
        <v>#VALUE!</v>
      </c>
    </row>
    <row r="46" spans="1:13" ht="15" customHeight="1">
      <c r="A46" s="115">
        <f t="shared" si="0"/>
        <v>3</v>
      </c>
      <c r="B46" s="115"/>
      <c r="C46" s="85">
        <f t="shared" si="7"/>
        <v>28</v>
      </c>
      <c r="D46" s="73"/>
      <c r="E46" s="74"/>
      <c r="F46" s="265">
        <f t="shared" si="1"/>
        <v>0</v>
      </c>
      <c r="G46" s="151">
        <f t="shared" si="2"/>
        <v>0</v>
      </c>
      <c r="H46" s="88">
        <f t="shared" si="3"/>
      </c>
      <c r="I46" s="88" t="e">
        <f t="shared" si="4"/>
        <v>#VALUE!</v>
      </c>
      <c r="J46" s="73"/>
      <c r="K46" s="74"/>
      <c r="L46" s="241">
        <f t="shared" si="5"/>
        <v>0</v>
      </c>
      <c r="M46" s="89" t="e">
        <f t="shared" si="6"/>
        <v>#VALUE!</v>
      </c>
    </row>
    <row r="47" spans="1:13" ht="15" customHeight="1">
      <c r="A47" s="115">
        <f t="shared" si="0"/>
        <v>3</v>
      </c>
      <c r="B47" s="115"/>
      <c r="C47" s="85">
        <f t="shared" si="7"/>
        <v>29</v>
      </c>
      <c r="D47" s="73"/>
      <c r="E47" s="74"/>
      <c r="F47" s="265">
        <f t="shared" si="1"/>
        <v>0</v>
      </c>
      <c r="G47" s="151">
        <f t="shared" si="2"/>
        <v>0</v>
      </c>
      <c r="H47" s="88">
        <f t="shared" si="3"/>
      </c>
      <c r="I47" s="88" t="e">
        <f t="shared" si="4"/>
        <v>#VALUE!</v>
      </c>
      <c r="J47" s="73"/>
      <c r="K47" s="74"/>
      <c r="L47" s="241">
        <f t="shared" si="5"/>
        <v>0</v>
      </c>
      <c r="M47" s="89" t="e">
        <f t="shared" si="6"/>
        <v>#VALUE!</v>
      </c>
    </row>
    <row r="48" spans="1:13" ht="15" customHeight="1">
      <c r="A48" s="115">
        <f t="shared" si="0"/>
        <v>3</v>
      </c>
      <c r="B48" s="115"/>
      <c r="C48" s="85">
        <f t="shared" si="7"/>
        <v>30</v>
      </c>
      <c r="D48" s="73"/>
      <c r="E48" s="74"/>
      <c r="F48" s="265">
        <f t="shared" si="1"/>
        <v>0</v>
      </c>
      <c r="G48" s="151">
        <f t="shared" si="2"/>
        <v>0</v>
      </c>
      <c r="H48" s="88">
        <f t="shared" si="3"/>
      </c>
      <c r="I48" s="88" t="e">
        <f t="shared" si="4"/>
        <v>#VALUE!</v>
      </c>
      <c r="J48" s="73"/>
      <c r="K48" s="74"/>
      <c r="L48" s="241">
        <f t="shared" si="5"/>
        <v>0</v>
      </c>
      <c r="M48" s="89" t="e">
        <f t="shared" si="6"/>
        <v>#VALUE!</v>
      </c>
    </row>
    <row r="49" spans="1:13" ht="15" customHeight="1" thickBot="1">
      <c r="A49" s="115">
        <f t="shared" si="0"/>
        <v>3</v>
      </c>
      <c r="B49" s="115"/>
      <c r="C49" s="86">
        <f t="shared" si="7"/>
        <v>31</v>
      </c>
      <c r="D49" s="161"/>
      <c r="E49" s="75"/>
      <c r="F49" s="266">
        <f t="shared" si="1"/>
        <v>0</v>
      </c>
      <c r="G49" s="247">
        <f t="shared" si="2"/>
        <v>0</v>
      </c>
      <c r="H49" s="90">
        <f t="shared" si="3"/>
      </c>
      <c r="I49" s="90" t="e">
        <f t="shared" si="4"/>
        <v>#VALUE!</v>
      </c>
      <c r="J49" s="114"/>
      <c r="K49" s="75"/>
      <c r="L49" s="242">
        <f t="shared" si="5"/>
        <v>0</v>
      </c>
      <c r="M49" s="91" t="e">
        <f t="shared" si="6"/>
        <v>#VALUE!</v>
      </c>
    </row>
  </sheetData>
  <sheetProtection password="CB63" sheet="1" objects="1" scenarios="1" selectLockedCells="1"/>
  <mergeCells count="17">
    <mergeCell ref="C15:F15"/>
    <mergeCell ref="K7:L7"/>
    <mergeCell ref="C13:F13"/>
    <mergeCell ref="C9:M9"/>
    <mergeCell ref="E7:H7"/>
    <mergeCell ref="C14:F14"/>
    <mergeCell ref="I6:J6"/>
    <mergeCell ref="C10:M10"/>
    <mergeCell ref="I7:J7"/>
    <mergeCell ref="K6:L6"/>
    <mergeCell ref="D6:H6"/>
    <mergeCell ref="C1:M1"/>
    <mergeCell ref="C2:M2"/>
    <mergeCell ref="C3:M3"/>
    <mergeCell ref="K5:L5"/>
    <mergeCell ref="D5:E5"/>
    <mergeCell ref="I5:J5"/>
  </mergeCells>
  <conditionalFormatting sqref="M19:M49">
    <cfRule type="expression" priority="1" dxfId="0" stopIfTrue="1">
      <formula>ISERROR(I19/L19)</formula>
    </cfRule>
  </conditionalFormatting>
  <conditionalFormatting sqref="I19:I49">
    <cfRule type="expression" priority="2" dxfId="0" stopIfTrue="1">
      <formula>ISBLANK(E19)</formula>
    </cfRule>
  </conditionalFormatting>
  <conditionalFormatting sqref="K15">
    <cfRule type="expression" priority="3" dxfId="1" stopIfTrue="1">
      <formula>ISBLANK(D6)</formula>
    </cfRule>
  </conditionalFormatting>
  <conditionalFormatting sqref="L14">
    <cfRule type="expression" priority="4" dxfId="1" stopIfTrue="1">
      <formula>ISBLANK(D5)</formula>
    </cfRule>
  </conditionalFormatting>
  <conditionalFormatting sqref="F19:F49">
    <cfRule type="expression" priority="5" dxfId="0" stopIfTrue="1">
      <formula>ISBLANK(E19)</formula>
    </cfRule>
  </conditionalFormatting>
  <conditionalFormatting sqref="G19:G49">
    <cfRule type="expression" priority="6" dxfId="0" stopIfTrue="1">
      <formula>ISBLANK(E19)</formula>
    </cfRule>
  </conditionalFormatting>
  <printOptions horizontalCentered="1"/>
  <pageMargins left="0.25" right="0.25" top="0.4" bottom="0.4" header="0.25" footer="0.25"/>
  <pageSetup horizontalDpi="600" verticalDpi="600" orientation="portrait" r:id="rId1"/>
  <ignoredErrors>
    <ignoredError sqref="I19:I49 M19:M49" evalError="1"/>
    <ignoredError sqref="G14:G15 D5:L7" unlockedFormula="1"/>
  </ignoredErrors>
</worksheet>
</file>

<file path=xl/worksheets/sheet3.xml><?xml version="1.0" encoding="utf-8"?>
<worksheet xmlns="http://schemas.openxmlformats.org/spreadsheetml/2006/main" xmlns:r="http://schemas.openxmlformats.org/officeDocument/2006/relationships">
  <sheetPr codeName="Sheet3"/>
  <dimension ref="B1:R78"/>
  <sheetViews>
    <sheetView zoomScalePageLayoutView="0" workbookViewId="0" topLeftCell="A5">
      <selection activeCell="C19" sqref="C19:D19"/>
    </sheetView>
  </sheetViews>
  <sheetFormatPr defaultColWidth="9.140625" defaultRowHeight="12.75"/>
  <cols>
    <col min="1" max="1" width="3.140625" style="1" customWidth="1"/>
    <col min="2" max="2" width="7.8515625" style="1" customWidth="1"/>
    <col min="3" max="3" width="12.421875" style="1" customWidth="1"/>
    <col min="4" max="4" width="7.140625" style="1" customWidth="1"/>
    <col min="5" max="5" width="19.421875" style="1" customWidth="1"/>
    <col min="6" max="6" width="8.00390625" style="1" customWidth="1"/>
    <col min="7" max="7" width="8.28125" style="1" customWidth="1"/>
    <col min="8" max="8" width="7.421875" style="1" customWidth="1"/>
    <col min="9" max="9" width="16.421875" style="1" customWidth="1"/>
    <col min="10" max="10" width="9.140625" style="1" customWidth="1"/>
    <col min="11" max="11" width="7.28125" style="1" customWidth="1"/>
    <col min="12" max="12" width="9.140625" style="1" customWidth="1"/>
    <col min="13" max="13" width="0.13671875" style="1" customWidth="1"/>
    <col min="14" max="14" width="9.140625" style="1" customWidth="1"/>
    <col min="15" max="15" width="0" style="1" hidden="1" customWidth="1"/>
    <col min="16" max="16" width="17.28125" style="1" hidden="1" customWidth="1"/>
    <col min="17" max="17" width="18.7109375" style="1" hidden="1" customWidth="1"/>
    <col min="18" max="18" width="9.140625" style="1" hidden="1" customWidth="1"/>
    <col min="19" max="16384" width="9.140625" style="1" customWidth="1"/>
  </cols>
  <sheetData>
    <row r="1" spans="2:18" ht="12.75" hidden="1">
      <c r="B1" s="61"/>
      <c r="C1" s="61"/>
      <c r="D1" s="61"/>
      <c r="E1" s="61"/>
      <c r="F1" s="61"/>
      <c r="G1" s="61"/>
      <c r="H1" s="61"/>
      <c r="I1" s="61"/>
      <c r="J1" s="61"/>
      <c r="K1" s="61"/>
      <c r="L1" s="61"/>
      <c r="M1" s="61"/>
      <c r="N1" s="61"/>
      <c r="O1" s="61"/>
      <c r="P1" s="61"/>
      <c r="Q1" s="61"/>
      <c r="R1" s="61"/>
    </row>
    <row r="2" spans="2:18" ht="12.75" hidden="1">
      <c r="B2" s="61"/>
      <c r="C2" s="61"/>
      <c r="D2" s="61"/>
      <c r="E2" s="61"/>
      <c r="F2" s="61"/>
      <c r="G2" s="61"/>
      <c r="H2" s="61"/>
      <c r="I2" s="61"/>
      <c r="J2" s="61"/>
      <c r="K2" s="61"/>
      <c r="L2" s="61"/>
      <c r="M2" s="61"/>
      <c r="N2" s="61"/>
      <c r="O2" s="61"/>
      <c r="P2" s="61"/>
      <c r="Q2" s="61"/>
      <c r="R2" s="61"/>
    </row>
    <row r="3" spans="2:18" ht="12.75" hidden="1">
      <c r="B3" s="61"/>
      <c r="C3" s="61"/>
      <c r="D3" s="61"/>
      <c r="E3" s="61"/>
      <c r="F3" s="61"/>
      <c r="G3" s="61"/>
      <c r="H3" s="61"/>
      <c r="I3" s="61"/>
      <c r="J3" s="61"/>
      <c r="K3" s="61"/>
      <c r="L3" s="61"/>
      <c r="M3" s="61"/>
      <c r="N3" s="61"/>
      <c r="O3" s="61"/>
      <c r="P3" s="61"/>
      <c r="Q3" s="61"/>
      <c r="R3" s="61"/>
    </row>
    <row r="4" spans="2:18" ht="12.75" hidden="1">
      <c r="B4" s="61"/>
      <c r="C4" s="61"/>
      <c r="D4" s="61"/>
      <c r="E4" s="61"/>
      <c r="F4" s="61"/>
      <c r="G4" s="61"/>
      <c r="H4" s="61"/>
      <c r="I4" s="61"/>
      <c r="J4" s="61"/>
      <c r="K4" s="61"/>
      <c r="L4" s="61"/>
      <c r="M4" s="61"/>
      <c r="N4" s="61"/>
      <c r="O4" s="61"/>
      <c r="P4" s="61"/>
      <c r="Q4" s="61"/>
      <c r="R4" s="61"/>
    </row>
    <row r="5" spans="2:18" ht="15.75" customHeight="1">
      <c r="B5" s="4"/>
      <c r="C5" s="4"/>
      <c r="D5" s="307" t="s">
        <v>130</v>
      </c>
      <c r="E5" s="307"/>
      <c r="F5" s="307"/>
      <c r="G5" s="307"/>
      <c r="H5" s="307"/>
      <c r="I5" s="307"/>
      <c r="J5" s="307"/>
      <c r="K5" s="4"/>
      <c r="L5" s="4"/>
      <c r="M5" s="4"/>
      <c r="N5" s="61"/>
      <c r="O5" s="61"/>
      <c r="P5" s="61"/>
      <c r="Q5" s="61"/>
      <c r="R5" s="61"/>
    </row>
    <row r="6" spans="2:18" ht="15" customHeight="1">
      <c r="B6" s="175"/>
      <c r="C6" s="176"/>
      <c r="D6" s="335" t="s">
        <v>131</v>
      </c>
      <c r="E6" s="335"/>
      <c r="F6" s="335"/>
      <c r="G6" s="335"/>
      <c r="H6" s="335"/>
      <c r="I6" s="335"/>
      <c r="J6" s="335"/>
      <c r="K6" s="177"/>
      <c r="L6" s="176"/>
      <c r="M6" s="176"/>
      <c r="N6" s="61"/>
      <c r="O6" s="61"/>
      <c r="P6" s="61"/>
      <c r="Q6" s="61"/>
      <c r="R6" s="61"/>
    </row>
    <row r="7" spans="2:18" ht="15" customHeight="1">
      <c r="B7" s="178"/>
      <c r="C7" s="61"/>
      <c r="D7" s="336" t="s">
        <v>142</v>
      </c>
      <c r="E7" s="336"/>
      <c r="F7" s="336"/>
      <c r="G7" s="336"/>
      <c r="H7" s="336"/>
      <c r="I7" s="336"/>
      <c r="J7" s="336"/>
      <c r="K7" s="179"/>
      <c r="L7" s="178"/>
      <c r="M7" s="178"/>
      <c r="N7" s="61"/>
      <c r="O7" s="61"/>
      <c r="P7" s="61"/>
      <c r="Q7" s="61"/>
      <c r="R7" s="61"/>
    </row>
    <row r="8" spans="2:18" ht="12.75" customHeight="1">
      <c r="B8" s="178"/>
      <c r="C8" s="61"/>
      <c r="D8" s="296" t="s">
        <v>170</v>
      </c>
      <c r="E8" s="296"/>
      <c r="F8" s="296"/>
      <c r="G8" s="296"/>
      <c r="H8" s="296"/>
      <c r="I8" s="296"/>
      <c r="J8" s="296"/>
      <c r="K8" s="57"/>
      <c r="L8" s="57"/>
      <c r="M8" s="57"/>
      <c r="N8" s="57"/>
      <c r="O8" s="57"/>
      <c r="P8" s="61"/>
      <c r="Q8" s="61"/>
      <c r="R8" s="61"/>
    </row>
    <row r="9" spans="2:18" ht="6.75" customHeight="1">
      <c r="B9" s="178"/>
      <c r="C9" s="178"/>
      <c r="D9" s="178"/>
      <c r="E9" s="178"/>
      <c r="F9" s="178"/>
      <c r="G9" s="178"/>
      <c r="H9" s="178"/>
      <c r="I9" s="178"/>
      <c r="J9" s="175"/>
      <c r="L9" s="178"/>
      <c r="M9" s="178"/>
      <c r="N9" s="61"/>
      <c r="O9" s="61"/>
      <c r="P9" s="61"/>
      <c r="Q9" s="61"/>
      <c r="R9" s="61"/>
    </row>
    <row r="10" spans="2:18" ht="13.5" customHeight="1">
      <c r="B10" s="180" t="s">
        <v>58</v>
      </c>
      <c r="C10" s="206">
        <f>'Data Entry Form'!$D$5</f>
        <v>0</v>
      </c>
      <c r="D10" s="181"/>
      <c r="E10" s="180" t="s">
        <v>162</v>
      </c>
      <c r="F10" s="345">
        <f>'Data Entry Form'!$D$6</f>
        <v>0</v>
      </c>
      <c r="G10" s="345"/>
      <c r="H10" s="345"/>
      <c r="I10" s="346"/>
      <c r="J10" s="335" t="s">
        <v>132</v>
      </c>
      <c r="K10" s="335"/>
      <c r="L10" s="335"/>
      <c r="M10" s="178"/>
      <c r="N10" s="182"/>
      <c r="O10" s="61"/>
      <c r="P10" s="61"/>
      <c r="Q10" s="61"/>
      <c r="R10" s="61"/>
    </row>
    <row r="11" spans="2:18" ht="13.5" customHeight="1">
      <c r="B11" s="180" t="s">
        <v>59</v>
      </c>
      <c r="C11" s="205">
        <f>'Data Entry Form'!$G$5</f>
        <v>0</v>
      </c>
      <c r="D11" s="181"/>
      <c r="E11" s="180" t="s">
        <v>139</v>
      </c>
      <c r="F11" s="342"/>
      <c r="G11" s="343"/>
      <c r="H11" s="344"/>
      <c r="I11" s="259"/>
      <c r="K11" s="175" t="s">
        <v>9</v>
      </c>
      <c r="L11" s="178"/>
      <c r="M11" s="178"/>
      <c r="N11" s="61"/>
      <c r="O11" s="61"/>
      <c r="P11" s="61"/>
      <c r="Q11" s="61"/>
      <c r="R11" s="61"/>
    </row>
    <row r="12" spans="2:18" ht="13.5" customHeight="1">
      <c r="B12" s="180" t="s">
        <v>141</v>
      </c>
      <c r="C12" s="205">
        <f>'Data Entry Form'!$K$5</f>
        <v>0</v>
      </c>
      <c r="D12" s="181"/>
      <c r="E12" s="180" t="s">
        <v>138</v>
      </c>
      <c r="F12" s="352">
        <f>R28</f>
      </c>
      <c r="G12" s="352"/>
      <c r="H12" s="352"/>
      <c r="I12" s="258"/>
      <c r="K12" s="175" t="s">
        <v>10</v>
      </c>
      <c r="L12" s="178"/>
      <c r="M12" s="178"/>
      <c r="N12" s="61"/>
      <c r="O12" s="61"/>
      <c r="P12" s="61"/>
      <c r="Q12" s="61"/>
      <c r="R12" s="61"/>
    </row>
    <row r="13" spans="2:18" ht="13.5" customHeight="1">
      <c r="B13" s="335" t="s">
        <v>140</v>
      </c>
      <c r="C13" s="335"/>
      <c r="D13" s="174"/>
      <c r="E13" s="180" t="s">
        <v>63</v>
      </c>
      <c r="F13" s="347">
        <f>'Data Entry Form'!$E$7</f>
        <v>0</v>
      </c>
      <c r="G13" s="347"/>
      <c r="H13" s="347"/>
      <c r="I13" s="345"/>
      <c r="J13" s="176" t="s">
        <v>143</v>
      </c>
      <c r="K13" s="348"/>
      <c r="L13" s="348"/>
      <c r="M13" s="178"/>
      <c r="N13" s="61"/>
      <c r="O13" s="61"/>
      <c r="P13" s="61"/>
      <c r="Q13" s="61"/>
      <c r="R13" s="61"/>
    </row>
    <row r="14" spans="2:18" ht="3.75" customHeight="1">
      <c r="B14" s="61"/>
      <c r="C14" s="61"/>
      <c r="D14" s="61"/>
      <c r="E14" s="61"/>
      <c r="F14" s="61"/>
      <c r="G14" s="61"/>
      <c r="H14" s="61"/>
      <c r="I14" s="61"/>
      <c r="J14" s="61"/>
      <c r="K14" s="61"/>
      <c r="L14" s="61"/>
      <c r="M14" s="61"/>
      <c r="N14" s="61"/>
      <c r="O14" s="61"/>
      <c r="P14" s="61"/>
      <c r="Q14" s="61"/>
      <c r="R14" s="61"/>
    </row>
    <row r="15" spans="2:18" ht="11.25" customHeight="1">
      <c r="B15" s="183"/>
      <c r="C15" s="183"/>
      <c r="D15" s="184"/>
      <c r="E15" s="185" t="s">
        <v>133</v>
      </c>
      <c r="F15" s="183"/>
      <c r="G15" s="186" t="s">
        <v>134</v>
      </c>
      <c r="H15" s="184"/>
      <c r="I15" s="187" t="s">
        <v>135</v>
      </c>
      <c r="J15" s="183"/>
      <c r="K15" s="188"/>
      <c r="L15" s="188"/>
      <c r="M15" s="184"/>
      <c r="N15" s="61"/>
      <c r="O15" s="61"/>
      <c r="P15" s="61"/>
      <c r="Q15" s="61"/>
      <c r="R15" s="61"/>
    </row>
    <row r="16" spans="2:18" ht="11.25" customHeight="1">
      <c r="B16" s="330" t="s">
        <v>144</v>
      </c>
      <c r="C16" s="330" t="s">
        <v>145</v>
      </c>
      <c r="D16" s="333"/>
      <c r="E16" s="339" t="s">
        <v>146</v>
      </c>
      <c r="F16" s="330" t="s">
        <v>147</v>
      </c>
      <c r="G16" s="337"/>
      <c r="H16" s="333"/>
      <c r="I16" s="339" t="s">
        <v>148</v>
      </c>
      <c r="J16" s="330" t="s">
        <v>155</v>
      </c>
      <c r="K16" s="349"/>
      <c r="L16" s="349"/>
      <c r="M16" s="189"/>
      <c r="N16" s="61"/>
      <c r="O16" s="61"/>
      <c r="P16" s="61"/>
      <c r="Q16" s="61"/>
      <c r="R16" s="61"/>
    </row>
    <row r="17" spans="2:18" ht="10.5" customHeight="1">
      <c r="B17" s="331"/>
      <c r="C17" s="331"/>
      <c r="D17" s="333"/>
      <c r="E17" s="340"/>
      <c r="F17" s="331"/>
      <c r="G17" s="337"/>
      <c r="H17" s="333"/>
      <c r="I17" s="340"/>
      <c r="J17" s="330"/>
      <c r="K17" s="349"/>
      <c r="L17" s="349"/>
      <c r="M17" s="189"/>
      <c r="N17" s="61"/>
      <c r="O17" s="61"/>
      <c r="P17" s="61"/>
      <c r="Q17" s="61"/>
      <c r="R17" s="61"/>
    </row>
    <row r="18" spans="2:18" ht="13.5" customHeight="1" thickBot="1">
      <c r="B18" s="332"/>
      <c r="C18" s="332"/>
      <c r="D18" s="334"/>
      <c r="E18" s="341"/>
      <c r="F18" s="332"/>
      <c r="G18" s="338"/>
      <c r="H18" s="334"/>
      <c r="I18" s="341"/>
      <c r="J18" s="350"/>
      <c r="K18" s="351"/>
      <c r="L18" s="351"/>
      <c r="M18" s="190"/>
      <c r="N18" s="61"/>
      <c r="O18" s="61"/>
      <c r="P18" s="61"/>
      <c r="Q18" s="61"/>
      <c r="R18" s="61"/>
    </row>
    <row r="19" spans="2:18" ht="12" customHeight="1">
      <c r="B19" s="191">
        <v>1</v>
      </c>
      <c r="C19" s="327"/>
      <c r="D19" s="328"/>
      <c r="E19" s="214"/>
      <c r="F19" s="327"/>
      <c r="G19" s="329"/>
      <c r="H19" s="328"/>
      <c r="I19" s="215"/>
      <c r="J19" s="325">
        <f>IF(E19=0,"",(F19/E19))</f>
      </c>
      <c r="K19" s="326"/>
      <c r="L19" s="326"/>
      <c r="M19" s="192"/>
      <c r="N19" s="61"/>
      <c r="O19" s="61"/>
      <c r="P19" s="61"/>
      <c r="Q19" s="61"/>
      <c r="R19" s="61"/>
    </row>
    <row r="20" spans="2:18" ht="12" customHeight="1">
      <c r="B20" s="193">
        <v>2</v>
      </c>
      <c r="C20" s="324"/>
      <c r="D20" s="324"/>
      <c r="E20" s="217"/>
      <c r="F20" s="317"/>
      <c r="G20" s="318"/>
      <c r="H20" s="319"/>
      <c r="I20" s="220"/>
      <c r="J20" s="320">
        <f aca="true" t="shared" si="0" ref="J20:J38">IF(E20=0,"",(F20/E20))</f>
      </c>
      <c r="K20" s="321"/>
      <c r="L20" s="321"/>
      <c r="M20" s="189"/>
      <c r="N20" s="61"/>
      <c r="O20" s="61"/>
      <c r="P20" s="61" t="s">
        <v>198</v>
      </c>
      <c r="R20" s="61"/>
    </row>
    <row r="21" spans="2:18" ht="13.5" customHeight="1">
      <c r="B21" s="194">
        <v>3</v>
      </c>
      <c r="C21" s="324"/>
      <c r="D21" s="324"/>
      <c r="E21" s="219"/>
      <c r="F21" s="317"/>
      <c r="G21" s="318"/>
      <c r="H21" s="319"/>
      <c r="I21" s="216"/>
      <c r="J21" s="320">
        <f t="shared" si="0"/>
      </c>
      <c r="K21" s="321"/>
      <c r="L21" s="321"/>
      <c r="M21" s="195"/>
      <c r="N21" s="61"/>
      <c r="O21" s="61"/>
      <c r="P21" s="272" t="s">
        <v>232</v>
      </c>
      <c r="R21" s="61"/>
    </row>
    <row r="22" spans="2:18" ht="13.5" customHeight="1">
      <c r="B22" s="193">
        <v>4</v>
      </c>
      <c r="C22" s="324"/>
      <c r="D22" s="324"/>
      <c r="E22" s="217"/>
      <c r="F22" s="317"/>
      <c r="G22" s="318"/>
      <c r="H22" s="319"/>
      <c r="I22" s="220"/>
      <c r="J22" s="320">
        <f t="shared" si="0"/>
      </c>
      <c r="K22" s="321"/>
      <c r="L22" s="321"/>
      <c r="M22" s="189"/>
      <c r="N22" s="61"/>
      <c r="O22" s="61"/>
      <c r="P22" s="61" t="s">
        <v>199</v>
      </c>
      <c r="R22" s="61"/>
    </row>
    <row r="23" spans="2:18" ht="13.5" customHeight="1">
      <c r="B23" s="194">
        <v>5</v>
      </c>
      <c r="C23" s="324"/>
      <c r="D23" s="324"/>
      <c r="E23" s="219"/>
      <c r="F23" s="317"/>
      <c r="G23" s="318"/>
      <c r="H23" s="319"/>
      <c r="I23" s="216"/>
      <c r="J23" s="320">
        <f t="shared" si="0"/>
      </c>
      <c r="K23" s="321"/>
      <c r="L23" s="321"/>
      <c r="M23" s="195"/>
      <c r="N23" s="61"/>
      <c r="O23" s="61"/>
      <c r="P23" s="61" t="s">
        <v>200</v>
      </c>
      <c r="R23" s="61"/>
    </row>
    <row r="24" spans="2:18" ht="12.75" customHeight="1">
      <c r="B24" s="193">
        <v>6</v>
      </c>
      <c r="C24" s="324"/>
      <c r="D24" s="324"/>
      <c r="E24" s="217"/>
      <c r="F24" s="317"/>
      <c r="G24" s="318"/>
      <c r="H24" s="319"/>
      <c r="I24" s="220"/>
      <c r="J24" s="320">
        <f t="shared" si="0"/>
      </c>
      <c r="K24" s="321"/>
      <c r="L24" s="321"/>
      <c r="M24" s="189"/>
      <c r="N24" s="61"/>
      <c r="O24" s="61"/>
      <c r="P24" s="61" t="s">
        <v>201</v>
      </c>
      <c r="R24" s="61"/>
    </row>
    <row r="25" spans="2:18" ht="12" customHeight="1">
      <c r="B25" s="194">
        <v>7</v>
      </c>
      <c r="C25" s="324"/>
      <c r="D25" s="324"/>
      <c r="E25" s="219"/>
      <c r="F25" s="317"/>
      <c r="G25" s="318"/>
      <c r="H25" s="319"/>
      <c r="I25" s="216"/>
      <c r="J25" s="320">
        <f t="shared" si="0"/>
      </c>
      <c r="K25" s="321"/>
      <c r="L25" s="321"/>
      <c r="M25" s="195"/>
      <c r="N25" s="61"/>
      <c r="O25" s="61"/>
      <c r="P25" s="61" t="s">
        <v>202</v>
      </c>
      <c r="Q25" s="61"/>
      <c r="R25" s="61"/>
    </row>
    <row r="26" spans="2:18" ht="12.75" customHeight="1">
      <c r="B26" s="193">
        <v>8</v>
      </c>
      <c r="C26" s="324"/>
      <c r="D26" s="324"/>
      <c r="E26" s="217"/>
      <c r="F26" s="317"/>
      <c r="G26" s="318"/>
      <c r="H26" s="319"/>
      <c r="I26" s="220"/>
      <c r="J26" s="320">
        <f t="shared" si="0"/>
      </c>
      <c r="K26" s="321"/>
      <c r="L26" s="321"/>
      <c r="M26" s="189"/>
      <c r="N26" s="61"/>
      <c r="O26" s="61"/>
      <c r="P26" s="61"/>
      <c r="Q26" s="61"/>
      <c r="R26" s="61"/>
    </row>
    <row r="27" spans="2:18" ht="12" customHeight="1">
      <c r="B27" s="194">
        <v>9</v>
      </c>
      <c r="C27" s="324"/>
      <c r="D27" s="324"/>
      <c r="E27" s="219"/>
      <c r="F27" s="317"/>
      <c r="G27" s="318"/>
      <c r="H27" s="319"/>
      <c r="I27" s="216"/>
      <c r="J27" s="320">
        <f t="shared" si="0"/>
      </c>
      <c r="K27" s="321"/>
      <c r="L27" s="321"/>
      <c r="M27" s="195"/>
      <c r="N27" s="61"/>
      <c r="O27" s="61"/>
      <c r="P27" s="61"/>
      <c r="Q27" s="61"/>
      <c r="R27" s="61"/>
    </row>
    <row r="28" spans="2:18" ht="12" customHeight="1">
      <c r="B28" s="193">
        <v>10</v>
      </c>
      <c r="C28" s="324"/>
      <c r="D28" s="324"/>
      <c r="E28" s="217"/>
      <c r="F28" s="317"/>
      <c r="G28" s="318"/>
      <c r="H28" s="319"/>
      <c r="I28" s="220"/>
      <c r="J28" s="320">
        <f t="shared" si="0"/>
      </c>
      <c r="K28" s="321"/>
      <c r="L28" s="321"/>
      <c r="M28" s="189"/>
      <c r="N28" s="61"/>
      <c r="O28" s="61"/>
      <c r="P28" s="61"/>
      <c r="Q28" s="229">
        <f>F11</f>
        <v>0</v>
      </c>
      <c r="R28" s="230">
        <f>IF(Q28="CONVENTIONAL",0.5,IF(Q28="Pressure Sand",0.5,IF(Q28="Direct",0.5,IF(Q28="Cartridge",1,IF(Q28="Pres. Sand &amp; Cartridge",1,IF(Q28="Slow Sand",1,""))))))</f>
      </c>
    </row>
    <row r="29" spans="2:18" ht="12.75" customHeight="1">
      <c r="B29" s="194">
        <v>11</v>
      </c>
      <c r="C29" s="324"/>
      <c r="D29" s="324"/>
      <c r="E29" s="219"/>
      <c r="F29" s="317"/>
      <c r="G29" s="318"/>
      <c r="H29" s="319"/>
      <c r="I29" s="216"/>
      <c r="J29" s="320">
        <f t="shared" si="0"/>
      </c>
      <c r="K29" s="321"/>
      <c r="L29" s="321"/>
      <c r="M29" s="195"/>
      <c r="N29" s="61"/>
      <c r="O29" s="61"/>
      <c r="P29" s="61"/>
      <c r="Q29" s="61"/>
      <c r="R29" s="61"/>
    </row>
    <row r="30" spans="2:18" ht="12.75" customHeight="1">
      <c r="B30" s="193">
        <v>12</v>
      </c>
      <c r="C30" s="324"/>
      <c r="D30" s="324"/>
      <c r="E30" s="217"/>
      <c r="F30" s="317"/>
      <c r="G30" s="318"/>
      <c r="H30" s="319"/>
      <c r="I30" s="220"/>
      <c r="J30" s="320">
        <f t="shared" si="0"/>
      </c>
      <c r="K30" s="321"/>
      <c r="L30" s="321"/>
      <c r="M30" s="189"/>
      <c r="N30" s="61"/>
      <c r="O30" s="61"/>
      <c r="P30" s="61"/>
      <c r="Q30" s="61"/>
      <c r="R30" s="60"/>
    </row>
    <row r="31" spans="2:18" ht="12.75" customHeight="1">
      <c r="B31" s="194">
        <v>13</v>
      </c>
      <c r="C31" s="324"/>
      <c r="D31" s="324"/>
      <c r="E31" s="219"/>
      <c r="F31" s="317"/>
      <c r="G31" s="318"/>
      <c r="H31" s="319"/>
      <c r="I31" s="216"/>
      <c r="J31" s="320">
        <f t="shared" si="0"/>
      </c>
      <c r="K31" s="321"/>
      <c r="L31" s="321"/>
      <c r="M31" s="195"/>
      <c r="N31" s="61"/>
      <c r="O31" s="61"/>
      <c r="P31" s="61"/>
      <c r="Q31" s="61"/>
      <c r="R31" s="60"/>
    </row>
    <row r="32" spans="2:18" ht="12.75" customHeight="1">
      <c r="B32" s="193">
        <v>14</v>
      </c>
      <c r="C32" s="324"/>
      <c r="D32" s="324"/>
      <c r="E32" s="217"/>
      <c r="F32" s="317"/>
      <c r="G32" s="318"/>
      <c r="H32" s="319"/>
      <c r="I32" s="220"/>
      <c r="J32" s="320">
        <f t="shared" si="0"/>
      </c>
      <c r="K32" s="321"/>
      <c r="L32" s="321"/>
      <c r="M32" s="189"/>
      <c r="N32" s="61"/>
      <c r="O32" s="61"/>
      <c r="P32" s="61"/>
      <c r="Q32" s="61"/>
      <c r="R32" s="60"/>
    </row>
    <row r="33" spans="2:18" ht="12.75" customHeight="1">
      <c r="B33" s="194">
        <v>15</v>
      </c>
      <c r="C33" s="324"/>
      <c r="D33" s="324"/>
      <c r="E33" s="219"/>
      <c r="F33" s="317"/>
      <c r="G33" s="318"/>
      <c r="H33" s="319"/>
      <c r="I33" s="216"/>
      <c r="J33" s="320">
        <f t="shared" si="0"/>
      </c>
      <c r="K33" s="321"/>
      <c r="L33" s="321"/>
      <c r="M33" s="195"/>
      <c r="N33" s="61"/>
      <c r="O33" s="61"/>
      <c r="P33" s="61"/>
      <c r="Q33" s="61"/>
      <c r="R33" s="61"/>
    </row>
    <row r="34" spans="2:18" ht="12" customHeight="1">
      <c r="B34" s="193">
        <v>16</v>
      </c>
      <c r="C34" s="324"/>
      <c r="D34" s="324"/>
      <c r="E34" s="217"/>
      <c r="F34" s="317"/>
      <c r="G34" s="318"/>
      <c r="H34" s="319"/>
      <c r="I34" s="220"/>
      <c r="J34" s="320">
        <f t="shared" si="0"/>
      </c>
      <c r="K34" s="321"/>
      <c r="L34" s="321"/>
      <c r="M34" s="189"/>
      <c r="N34" s="61"/>
      <c r="O34" s="61"/>
      <c r="P34" s="61"/>
      <c r="Q34" s="61"/>
      <c r="R34" s="61"/>
    </row>
    <row r="35" spans="2:18" ht="12" customHeight="1">
      <c r="B35" s="194">
        <v>17</v>
      </c>
      <c r="C35" s="324"/>
      <c r="D35" s="324"/>
      <c r="E35" s="219"/>
      <c r="F35" s="317"/>
      <c r="G35" s="318"/>
      <c r="H35" s="319"/>
      <c r="I35" s="216"/>
      <c r="J35" s="320">
        <f t="shared" si="0"/>
      </c>
      <c r="K35" s="321"/>
      <c r="L35" s="321"/>
      <c r="M35" s="195"/>
      <c r="N35" s="61"/>
      <c r="O35" s="61"/>
      <c r="P35" s="61"/>
      <c r="Q35" s="61"/>
      <c r="R35" s="61"/>
    </row>
    <row r="36" spans="2:18" ht="12" customHeight="1">
      <c r="B36" s="193">
        <v>18</v>
      </c>
      <c r="C36" s="324"/>
      <c r="D36" s="324"/>
      <c r="E36" s="217"/>
      <c r="F36" s="317"/>
      <c r="G36" s="318"/>
      <c r="H36" s="319"/>
      <c r="I36" s="220"/>
      <c r="J36" s="320">
        <f t="shared" si="0"/>
      </c>
      <c r="K36" s="321"/>
      <c r="L36" s="321"/>
      <c r="M36" s="189"/>
      <c r="N36" s="61"/>
      <c r="O36" s="61"/>
      <c r="P36" s="61"/>
      <c r="Q36" s="61"/>
      <c r="R36" s="61"/>
    </row>
    <row r="37" spans="2:18" ht="12" customHeight="1">
      <c r="B37" s="194">
        <v>19</v>
      </c>
      <c r="C37" s="324"/>
      <c r="D37" s="324"/>
      <c r="E37" s="219"/>
      <c r="F37" s="317"/>
      <c r="G37" s="318"/>
      <c r="H37" s="319"/>
      <c r="I37" s="216"/>
      <c r="J37" s="320">
        <f t="shared" si="0"/>
      </c>
      <c r="K37" s="321"/>
      <c r="L37" s="321"/>
      <c r="M37" s="195"/>
      <c r="N37" s="61"/>
      <c r="O37" s="61"/>
      <c r="P37" s="61"/>
      <c r="Q37" s="61"/>
      <c r="R37" s="61"/>
    </row>
    <row r="38" spans="2:18" ht="12" customHeight="1">
      <c r="B38" s="194">
        <v>20</v>
      </c>
      <c r="C38" s="324"/>
      <c r="D38" s="324"/>
      <c r="E38" s="218"/>
      <c r="F38" s="317"/>
      <c r="G38" s="318"/>
      <c r="H38" s="319"/>
      <c r="I38" s="216"/>
      <c r="J38" s="322">
        <f t="shared" si="0"/>
      </c>
      <c r="K38" s="323"/>
      <c r="L38" s="323"/>
      <c r="M38" s="195"/>
      <c r="N38" s="61"/>
      <c r="O38" s="61"/>
      <c r="P38" s="61"/>
      <c r="Q38" s="61"/>
      <c r="R38" s="61"/>
    </row>
    <row r="39" spans="2:18" ht="12" customHeight="1">
      <c r="B39" s="196" t="s">
        <v>152</v>
      </c>
      <c r="C39" s="111"/>
      <c r="D39" s="111"/>
      <c r="E39" s="111"/>
      <c r="F39" s="111"/>
      <c r="G39" s="111"/>
      <c r="H39" s="111"/>
      <c r="I39" s="111"/>
      <c r="J39" s="111"/>
      <c r="K39" s="111"/>
      <c r="L39" s="111"/>
      <c r="M39" s="111"/>
      <c r="N39" s="111"/>
      <c r="O39" s="111"/>
      <c r="P39" s="111"/>
      <c r="Q39" s="61"/>
      <c r="R39" s="61"/>
    </row>
    <row r="40" spans="2:18" ht="12" customHeight="1">
      <c r="B40" s="61" t="s">
        <v>149</v>
      </c>
      <c r="C40" s="111"/>
      <c r="D40" s="111"/>
      <c r="E40" s="111"/>
      <c r="F40" s="111"/>
      <c r="G40" s="111"/>
      <c r="H40" s="111"/>
      <c r="I40" s="111"/>
      <c r="J40" s="111"/>
      <c r="K40" s="111"/>
      <c r="L40" s="111"/>
      <c r="M40" s="111"/>
      <c r="N40" s="111"/>
      <c r="O40" s="111"/>
      <c r="P40" s="111"/>
      <c r="Q40" s="61"/>
      <c r="R40" s="61"/>
    </row>
    <row r="41" spans="2:18" ht="12" customHeight="1">
      <c r="B41" s="197" t="s">
        <v>151</v>
      </c>
      <c r="C41" s="111"/>
      <c r="D41" s="111"/>
      <c r="E41" s="111"/>
      <c r="F41" s="111"/>
      <c r="G41" s="111"/>
      <c r="H41" s="111"/>
      <c r="I41" s="111"/>
      <c r="J41" s="111"/>
      <c r="K41" s="111"/>
      <c r="L41" s="111"/>
      <c r="M41" s="111"/>
      <c r="N41" s="111"/>
      <c r="O41" s="111"/>
      <c r="P41" s="111"/>
      <c r="Q41" s="61"/>
      <c r="R41" s="61"/>
    </row>
    <row r="42" spans="2:18" ht="12" customHeight="1">
      <c r="B42" s="197" t="s">
        <v>153</v>
      </c>
      <c r="C42" s="111"/>
      <c r="D42" s="111"/>
      <c r="E42" s="111"/>
      <c r="F42" s="111"/>
      <c r="G42" s="111"/>
      <c r="H42" s="111"/>
      <c r="I42" s="111"/>
      <c r="J42" s="111"/>
      <c r="K42" s="111"/>
      <c r="L42" s="111"/>
      <c r="M42" s="111"/>
      <c r="N42" s="111"/>
      <c r="O42" s="111"/>
      <c r="P42" s="111"/>
      <c r="Q42" s="61"/>
      <c r="R42" s="61"/>
    </row>
    <row r="43" spans="2:18" ht="12" customHeight="1">
      <c r="B43" s="197" t="s">
        <v>154</v>
      </c>
      <c r="C43" s="111"/>
      <c r="D43" s="111"/>
      <c r="E43" s="111"/>
      <c r="F43" s="111"/>
      <c r="G43" s="111"/>
      <c r="H43" s="111"/>
      <c r="I43" s="111"/>
      <c r="J43" s="111"/>
      <c r="K43" s="111"/>
      <c r="L43" s="111"/>
      <c r="M43" s="111"/>
      <c r="N43" s="111"/>
      <c r="O43" s="111"/>
      <c r="P43" s="111"/>
      <c r="Q43" s="61"/>
      <c r="R43" s="61"/>
    </row>
    <row r="44" spans="2:18" ht="12" customHeight="1">
      <c r="B44" s="204" t="s">
        <v>150</v>
      </c>
      <c r="C44" s="111"/>
      <c r="D44" s="111"/>
      <c r="E44" s="111"/>
      <c r="F44" s="111"/>
      <c r="G44" s="111"/>
      <c r="H44" s="111"/>
      <c r="I44" s="111"/>
      <c r="J44" s="111"/>
      <c r="K44" s="111"/>
      <c r="L44" s="111"/>
      <c r="M44" s="111"/>
      <c r="N44" s="111"/>
      <c r="O44" s="111"/>
      <c r="P44" s="111"/>
      <c r="Q44" s="61"/>
      <c r="R44" s="61"/>
    </row>
    <row r="45" spans="2:18" ht="12" customHeight="1">
      <c r="B45" s="275" t="s">
        <v>136</v>
      </c>
      <c r="C45" s="275"/>
      <c r="D45" s="275"/>
      <c r="E45" s="275"/>
      <c r="F45" s="61"/>
      <c r="G45" s="61" t="s">
        <v>137</v>
      </c>
      <c r="I45" s="61"/>
      <c r="J45" s="61"/>
      <c r="K45" s="61"/>
      <c r="L45" s="61"/>
      <c r="M45" s="61"/>
      <c r="N45" s="61"/>
      <c r="O45" s="61"/>
      <c r="P45" s="61"/>
      <c r="Q45" s="61"/>
      <c r="R45" s="61"/>
    </row>
    <row r="46" spans="2:18" ht="12" customHeight="1">
      <c r="B46" s="199" t="s">
        <v>156</v>
      </c>
      <c r="C46" s="279"/>
      <c r="D46" s="279"/>
      <c r="E46" s="101"/>
      <c r="F46" s="200"/>
      <c r="G46" s="101" t="s">
        <v>157</v>
      </c>
      <c r="H46" s="311"/>
      <c r="I46" s="312"/>
      <c r="J46" s="200"/>
      <c r="K46" s="111"/>
      <c r="L46" s="111"/>
      <c r="M46" s="111"/>
      <c r="N46" s="61"/>
      <c r="O46" s="61"/>
      <c r="P46" s="61"/>
      <c r="Q46" s="61"/>
      <c r="R46" s="61"/>
    </row>
    <row r="47" spans="2:18" ht="12" customHeight="1">
      <c r="B47" s="199" t="s">
        <v>158</v>
      </c>
      <c r="C47" s="310"/>
      <c r="D47" s="310"/>
      <c r="E47" s="310"/>
      <c r="F47" s="200"/>
      <c r="G47" s="200" t="s">
        <v>159</v>
      </c>
      <c r="H47" s="312"/>
      <c r="I47" s="312"/>
      <c r="J47" s="312"/>
      <c r="K47" s="312"/>
      <c r="L47" s="111"/>
      <c r="M47" s="111"/>
      <c r="N47" s="61"/>
      <c r="O47" s="61"/>
      <c r="P47" s="61"/>
      <c r="Q47" s="61"/>
      <c r="R47" s="61"/>
    </row>
    <row r="48" spans="2:18" ht="12" customHeight="1">
      <c r="B48" s="200"/>
      <c r="C48" s="200"/>
      <c r="D48" s="200"/>
      <c r="E48" s="201"/>
      <c r="F48" s="101"/>
      <c r="G48" s="200" t="s">
        <v>160</v>
      </c>
      <c r="I48" s="273"/>
      <c r="J48" s="101"/>
      <c r="K48" s="111"/>
      <c r="L48" s="111"/>
      <c r="M48" s="111"/>
      <c r="N48" s="61"/>
      <c r="O48" s="61"/>
      <c r="P48" s="61"/>
      <c r="Q48" s="61"/>
      <c r="R48" s="61"/>
    </row>
    <row r="49" spans="2:18" ht="12" customHeight="1">
      <c r="B49" s="200"/>
      <c r="C49" s="278" t="s">
        <v>161</v>
      </c>
      <c r="D49" s="278"/>
      <c r="E49" s="276" t="s">
        <v>53</v>
      </c>
      <c r="F49" s="276"/>
      <c r="G49" s="276"/>
      <c r="H49" s="276"/>
      <c r="I49" s="202"/>
      <c r="J49" s="202"/>
      <c r="K49" s="111"/>
      <c r="L49" s="111"/>
      <c r="M49" s="111"/>
      <c r="N49" s="61"/>
      <c r="O49" s="61"/>
      <c r="P49" s="61"/>
      <c r="Q49" s="61"/>
      <c r="R49" s="61"/>
    </row>
    <row r="50" spans="2:18" ht="12" customHeight="1">
      <c r="B50" s="49" t="s">
        <v>213</v>
      </c>
      <c r="C50" s="203"/>
      <c r="D50" s="203"/>
      <c r="E50" s="277" t="s">
        <v>54</v>
      </c>
      <c r="F50" s="277"/>
      <c r="G50" s="277"/>
      <c r="H50" s="277"/>
      <c r="I50" s="203"/>
      <c r="J50" s="203"/>
      <c r="K50" s="111"/>
      <c r="L50" s="111"/>
      <c r="M50" s="111"/>
      <c r="N50" s="61"/>
      <c r="O50" s="61"/>
      <c r="P50" s="61"/>
      <c r="Q50" s="61"/>
      <c r="R50" s="61"/>
    </row>
    <row r="51" spans="2:18" ht="12.75">
      <c r="B51" s="61"/>
      <c r="C51" s="61"/>
      <c r="D51" s="61"/>
      <c r="E51" s="61"/>
      <c r="F51" s="61"/>
      <c r="G51" s="61"/>
      <c r="H51" s="61"/>
      <c r="I51" s="61"/>
      <c r="J51" s="61"/>
      <c r="K51" s="61"/>
      <c r="L51" s="61"/>
      <c r="M51" s="61"/>
      <c r="N51" s="61"/>
      <c r="O51" s="61"/>
      <c r="P51" s="61"/>
      <c r="Q51" s="61"/>
      <c r="R51" s="61"/>
    </row>
    <row r="52" spans="2:18" ht="12.75">
      <c r="B52" s="61"/>
      <c r="C52" s="198"/>
      <c r="D52" s="61"/>
      <c r="E52" s="61"/>
      <c r="F52" s="61"/>
      <c r="G52" s="61"/>
      <c r="H52" s="61"/>
      <c r="I52" s="198"/>
      <c r="J52" s="103"/>
      <c r="K52" s="313"/>
      <c r="L52" s="313"/>
      <c r="M52" s="55"/>
      <c r="N52" s="61"/>
      <c r="O52" s="61"/>
      <c r="P52" s="61"/>
      <c r="Q52" s="61"/>
      <c r="R52" s="61"/>
    </row>
    <row r="53" spans="2:18" ht="12.75">
      <c r="B53" s="61"/>
      <c r="C53" s="170"/>
      <c r="E53" s="42"/>
      <c r="F53" s="42"/>
      <c r="G53" s="43"/>
      <c r="H53" s="43"/>
      <c r="I53" s="43"/>
      <c r="J53" s="103"/>
      <c r="K53" s="314"/>
      <c r="L53" s="314"/>
      <c r="M53" s="314"/>
      <c r="N53" s="61"/>
      <c r="O53" s="61"/>
      <c r="P53" s="61"/>
      <c r="Q53" s="61"/>
      <c r="R53" s="61"/>
    </row>
    <row r="54" spans="2:18" ht="12.75">
      <c r="B54" s="61"/>
      <c r="C54" s="2"/>
      <c r="D54" s="48"/>
      <c r="E54" s="313"/>
      <c r="F54" s="313"/>
      <c r="G54" s="55"/>
      <c r="H54" s="41"/>
      <c r="I54" s="316"/>
      <c r="J54" s="316"/>
      <c r="K54" s="171"/>
      <c r="L54" s="2"/>
      <c r="M54" s="198"/>
      <c r="N54" s="61"/>
      <c r="O54" s="61"/>
      <c r="P54" s="61"/>
      <c r="Q54" s="61"/>
      <c r="R54" s="61"/>
    </row>
    <row r="55" spans="2:18" ht="12.75">
      <c r="B55" s="61"/>
      <c r="D55" s="48"/>
      <c r="E55" s="314"/>
      <c r="F55" s="314"/>
      <c r="G55" s="314"/>
      <c r="H55" s="54"/>
      <c r="I55" s="314"/>
      <c r="J55" s="314"/>
      <c r="K55" s="314"/>
      <c r="L55" s="55"/>
      <c r="M55" s="61"/>
      <c r="N55" s="61"/>
      <c r="O55" s="61"/>
      <c r="P55" s="61"/>
      <c r="Q55" s="61"/>
      <c r="R55" s="61"/>
    </row>
    <row r="56" spans="2:18" ht="12.75">
      <c r="B56" s="61"/>
      <c r="D56" s="173"/>
      <c r="G56" s="41"/>
      <c r="H56" s="54"/>
      <c r="I56" s="171"/>
      <c r="J56" s="315"/>
      <c r="K56" s="315"/>
      <c r="L56" s="55"/>
      <c r="M56" s="61"/>
      <c r="N56" s="61"/>
      <c r="O56" s="61"/>
      <c r="P56" s="61"/>
      <c r="Q56" s="61"/>
      <c r="R56" s="61"/>
    </row>
    <row r="57" spans="2:18" ht="12.75">
      <c r="B57" s="61"/>
      <c r="C57" s="173"/>
      <c r="D57" s="173"/>
      <c r="G57" s="54"/>
      <c r="H57" s="49"/>
      <c r="I57" s="172"/>
      <c r="J57" s="9"/>
      <c r="K57" s="2"/>
      <c r="M57" s="61"/>
      <c r="N57" s="61"/>
      <c r="O57" s="61"/>
      <c r="P57" s="61"/>
      <c r="Q57" s="61"/>
      <c r="R57" s="61"/>
    </row>
    <row r="58" spans="2:18" ht="12.75">
      <c r="B58" s="61"/>
      <c r="C58" s="61"/>
      <c r="D58" s="61"/>
      <c r="E58" s="61"/>
      <c r="F58" s="61"/>
      <c r="G58" s="61"/>
      <c r="H58" s="61"/>
      <c r="I58" s="61"/>
      <c r="J58" s="61"/>
      <c r="K58" s="61"/>
      <c r="L58" s="61"/>
      <c r="M58" s="61"/>
      <c r="N58" s="61"/>
      <c r="O58" s="61"/>
      <c r="P58" s="61"/>
      <c r="Q58" s="61"/>
      <c r="R58" s="61"/>
    </row>
    <row r="59" spans="2:18" ht="12.75">
      <c r="B59" s="61"/>
      <c r="C59" s="61"/>
      <c r="D59" s="61"/>
      <c r="E59" s="61"/>
      <c r="F59" s="61"/>
      <c r="G59" s="61"/>
      <c r="H59" s="61"/>
      <c r="I59" s="61"/>
      <c r="J59" s="61"/>
      <c r="K59" s="61"/>
      <c r="L59" s="61"/>
      <c r="M59" s="61"/>
      <c r="N59" s="61"/>
      <c r="O59" s="61"/>
      <c r="P59" s="61"/>
      <c r="Q59" s="61"/>
      <c r="R59" s="61"/>
    </row>
    <row r="60" spans="2:18" ht="12.75">
      <c r="B60" s="61"/>
      <c r="C60" s="61"/>
      <c r="D60" s="61"/>
      <c r="E60" s="61"/>
      <c r="F60" s="61"/>
      <c r="G60" s="61"/>
      <c r="H60" s="61"/>
      <c r="I60" s="61"/>
      <c r="J60" s="61"/>
      <c r="K60" s="61"/>
      <c r="L60" s="61"/>
      <c r="M60" s="61"/>
      <c r="N60" s="61"/>
      <c r="O60" s="61"/>
      <c r="P60" s="61"/>
      <c r="Q60" s="61"/>
      <c r="R60" s="61"/>
    </row>
    <row r="61" spans="2:18" ht="12.75">
      <c r="B61" s="61"/>
      <c r="C61" s="61"/>
      <c r="D61" s="61"/>
      <c r="E61" s="61"/>
      <c r="F61" s="61"/>
      <c r="G61" s="61"/>
      <c r="H61" s="61"/>
      <c r="I61" s="61"/>
      <c r="J61" s="61"/>
      <c r="K61" s="61"/>
      <c r="L61" s="61"/>
      <c r="M61" s="61"/>
      <c r="N61" s="61"/>
      <c r="O61" s="61"/>
      <c r="P61" s="61"/>
      <c r="Q61" s="61"/>
      <c r="R61" s="61"/>
    </row>
    <row r="62" spans="2:18" ht="12.75">
      <c r="B62" s="61"/>
      <c r="C62" s="61"/>
      <c r="D62" s="61"/>
      <c r="E62" s="61"/>
      <c r="F62" s="61"/>
      <c r="G62" s="61"/>
      <c r="H62" s="61"/>
      <c r="I62" s="61"/>
      <c r="J62" s="61"/>
      <c r="K62" s="61"/>
      <c r="L62" s="61"/>
      <c r="M62" s="61"/>
      <c r="N62" s="61"/>
      <c r="O62" s="61"/>
      <c r="P62" s="61"/>
      <c r="Q62" s="61"/>
      <c r="R62" s="61"/>
    </row>
    <row r="63" spans="2:18" ht="12.75">
      <c r="B63" s="61"/>
      <c r="C63" s="61"/>
      <c r="D63" s="61"/>
      <c r="E63" s="61"/>
      <c r="F63" s="61"/>
      <c r="G63" s="61"/>
      <c r="H63" s="61"/>
      <c r="I63" s="61"/>
      <c r="J63" s="61"/>
      <c r="K63" s="61"/>
      <c r="L63" s="61"/>
      <c r="M63" s="61"/>
      <c r="N63" s="61"/>
      <c r="O63" s="61"/>
      <c r="P63" s="61"/>
      <c r="Q63" s="61"/>
      <c r="R63" s="61"/>
    </row>
    <row r="64" spans="2:18" ht="12.75">
      <c r="B64" s="61"/>
      <c r="C64" s="61"/>
      <c r="D64" s="61"/>
      <c r="E64" s="61"/>
      <c r="F64" s="61"/>
      <c r="G64" s="61"/>
      <c r="H64" s="61"/>
      <c r="I64" s="61"/>
      <c r="J64" s="61"/>
      <c r="K64" s="61"/>
      <c r="L64" s="61"/>
      <c r="M64" s="61"/>
      <c r="N64" s="61"/>
      <c r="O64" s="61"/>
      <c r="P64" s="61"/>
      <c r="Q64" s="61"/>
      <c r="R64" s="61"/>
    </row>
    <row r="65" spans="2:18" ht="12.75">
      <c r="B65" s="61"/>
      <c r="C65" s="61"/>
      <c r="D65" s="61"/>
      <c r="E65" s="61"/>
      <c r="F65" s="61"/>
      <c r="G65" s="61"/>
      <c r="H65" s="61"/>
      <c r="I65" s="61"/>
      <c r="J65" s="61"/>
      <c r="K65" s="61"/>
      <c r="L65" s="61"/>
      <c r="M65" s="61"/>
      <c r="N65" s="61"/>
      <c r="O65" s="61"/>
      <c r="P65" s="61"/>
      <c r="Q65" s="61"/>
      <c r="R65" s="61"/>
    </row>
    <row r="66" spans="2:18" ht="12.75">
      <c r="B66" s="61"/>
      <c r="C66" s="61"/>
      <c r="D66" s="61"/>
      <c r="E66" s="61"/>
      <c r="F66" s="61"/>
      <c r="G66" s="61"/>
      <c r="H66" s="61"/>
      <c r="I66" s="61"/>
      <c r="J66" s="61"/>
      <c r="K66" s="61"/>
      <c r="L66" s="61"/>
      <c r="M66" s="61"/>
      <c r="N66" s="61"/>
      <c r="O66" s="61"/>
      <c r="P66" s="61"/>
      <c r="Q66" s="61"/>
      <c r="R66" s="61"/>
    </row>
    <row r="67" spans="2:18" ht="12.75">
      <c r="B67" s="61"/>
      <c r="C67" s="61"/>
      <c r="D67" s="61"/>
      <c r="E67" s="61"/>
      <c r="F67" s="61"/>
      <c r="G67" s="61"/>
      <c r="H67" s="61"/>
      <c r="I67" s="61"/>
      <c r="J67" s="61"/>
      <c r="K67" s="61"/>
      <c r="L67" s="61"/>
      <c r="M67" s="61"/>
      <c r="N67" s="61"/>
      <c r="O67" s="61"/>
      <c r="P67" s="61"/>
      <c r="Q67" s="61"/>
      <c r="R67" s="61"/>
    </row>
    <row r="68" spans="2:18" ht="12.75">
      <c r="B68" s="61"/>
      <c r="C68" s="61"/>
      <c r="D68" s="61"/>
      <c r="E68" s="61"/>
      <c r="F68" s="61"/>
      <c r="G68" s="61"/>
      <c r="H68" s="61"/>
      <c r="I68" s="61"/>
      <c r="J68" s="61"/>
      <c r="K68" s="61"/>
      <c r="L68" s="61"/>
      <c r="M68" s="61"/>
      <c r="N68" s="61"/>
      <c r="O68" s="61"/>
      <c r="P68" s="61"/>
      <c r="Q68" s="61"/>
      <c r="R68" s="61"/>
    </row>
    <row r="69" spans="2:18" ht="12.75">
      <c r="B69" s="61"/>
      <c r="C69" s="61"/>
      <c r="D69" s="61"/>
      <c r="E69" s="61"/>
      <c r="F69" s="61"/>
      <c r="G69" s="61"/>
      <c r="H69" s="61"/>
      <c r="I69" s="61"/>
      <c r="J69" s="61"/>
      <c r="K69" s="61"/>
      <c r="L69" s="61"/>
      <c r="M69" s="61"/>
      <c r="N69" s="61"/>
      <c r="O69" s="61"/>
      <c r="P69" s="61"/>
      <c r="Q69" s="61"/>
      <c r="R69" s="61"/>
    </row>
    <row r="70" spans="2:18" ht="12.75">
      <c r="B70" s="61"/>
      <c r="C70" s="61"/>
      <c r="D70" s="61"/>
      <c r="E70" s="61"/>
      <c r="F70" s="61"/>
      <c r="G70" s="61"/>
      <c r="H70" s="61"/>
      <c r="I70" s="61"/>
      <c r="J70" s="61"/>
      <c r="K70" s="61"/>
      <c r="L70" s="61"/>
      <c r="M70" s="61"/>
      <c r="N70" s="61"/>
      <c r="O70" s="61"/>
      <c r="P70" s="61"/>
      <c r="Q70" s="61"/>
      <c r="R70" s="61"/>
    </row>
    <row r="71" spans="2:18" ht="12.75">
      <c r="B71" s="61"/>
      <c r="C71" s="61"/>
      <c r="D71" s="61"/>
      <c r="E71" s="61"/>
      <c r="F71" s="61"/>
      <c r="G71" s="61"/>
      <c r="H71" s="61"/>
      <c r="I71" s="61"/>
      <c r="J71" s="61"/>
      <c r="K71" s="61"/>
      <c r="L71" s="61"/>
      <c r="M71" s="61"/>
      <c r="N71" s="61"/>
      <c r="O71" s="61"/>
      <c r="P71" s="61"/>
      <c r="Q71" s="61"/>
      <c r="R71" s="61"/>
    </row>
    <row r="72" spans="2:18" ht="12.75">
      <c r="B72" s="61"/>
      <c r="C72" s="61"/>
      <c r="D72" s="61"/>
      <c r="E72" s="61"/>
      <c r="F72" s="61"/>
      <c r="G72" s="61"/>
      <c r="H72" s="61"/>
      <c r="I72" s="61"/>
      <c r="J72" s="61"/>
      <c r="K72" s="61"/>
      <c r="L72" s="61"/>
      <c r="M72" s="61"/>
      <c r="N72" s="61"/>
      <c r="O72" s="61"/>
      <c r="P72" s="61"/>
      <c r="Q72" s="61"/>
      <c r="R72" s="61"/>
    </row>
    <row r="73" spans="2:18" ht="12.75">
      <c r="B73" s="61"/>
      <c r="C73" s="61"/>
      <c r="D73" s="61"/>
      <c r="E73" s="61"/>
      <c r="F73" s="61"/>
      <c r="G73" s="61"/>
      <c r="H73" s="61"/>
      <c r="I73" s="61"/>
      <c r="J73" s="61"/>
      <c r="K73" s="61"/>
      <c r="L73" s="61"/>
      <c r="M73" s="61"/>
      <c r="N73" s="61"/>
      <c r="O73" s="61"/>
      <c r="P73" s="61"/>
      <c r="Q73" s="61"/>
      <c r="R73" s="61"/>
    </row>
    <row r="74" spans="2:18" ht="12.75">
      <c r="B74" s="61"/>
      <c r="C74" s="61"/>
      <c r="D74" s="61"/>
      <c r="E74" s="61"/>
      <c r="F74" s="61"/>
      <c r="G74" s="61"/>
      <c r="H74" s="61"/>
      <c r="I74" s="61"/>
      <c r="J74" s="61"/>
      <c r="K74" s="61"/>
      <c r="L74" s="61"/>
      <c r="M74" s="61"/>
      <c r="N74" s="61"/>
      <c r="O74" s="61"/>
      <c r="P74" s="61"/>
      <c r="Q74" s="61"/>
      <c r="R74" s="61"/>
    </row>
    <row r="75" spans="2:18" ht="12.75">
      <c r="B75" s="61"/>
      <c r="C75" s="61"/>
      <c r="D75" s="61"/>
      <c r="E75" s="61"/>
      <c r="F75" s="61"/>
      <c r="G75" s="61"/>
      <c r="H75" s="61"/>
      <c r="I75" s="61"/>
      <c r="J75" s="61"/>
      <c r="K75" s="61"/>
      <c r="L75" s="61"/>
      <c r="M75" s="61"/>
      <c r="N75" s="61"/>
      <c r="O75" s="61"/>
      <c r="P75" s="61"/>
      <c r="Q75" s="61"/>
      <c r="R75" s="61"/>
    </row>
    <row r="76" spans="2:18" ht="12.75">
      <c r="B76" s="61"/>
      <c r="C76" s="61"/>
      <c r="D76" s="61"/>
      <c r="E76" s="61"/>
      <c r="F76" s="61"/>
      <c r="G76" s="61"/>
      <c r="H76" s="61"/>
      <c r="I76" s="61"/>
      <c r="J76" s="61"/>
      <c r="K76" s="61"/>
      <c r="L76" s="61"/>
      <c r="M76" s="61"/>
      <c r="N76" s="61"/>
      <c r="O76" s="61"/>
      <c r="P76" s="61"/>
      <c r="Q76" s="61"/>
      <c r="R76" s="61"/>
    </row>
    <row r="77" spans="2:18" ht="12.75">
      <c r="B77" s="61"/>
      <c r="C77" s="61"/>
      <c r="D77" s="61"/>
      <c r="E77" s="61"/>
      <c r="F77" s="61"/>
      <c r="G77" s="61"/>
      <c r="H77" s="61"/>
      <c r="I77" s="61"/>
      <c r="J77" s="61"/>
      <c r="K77" s="61"/>
      <c r="L77" s="61"/>
      <c r="M77" s="61"/>
      <c r="N77" s="61"/>
      <c r="O77" s="61"/>
      <c r="P77" s="61"/>
      <c r="Q77" s="61"/>
      <c r="R77" s="61"/>
    </row>
    <row r="78" spans="2:18" ht="12.75">
      <c r="B78" s="61"/>
      <c r="C78" s="61"/>
      <c r="D78" s="61"/>
      <c r="E78" s="61"/>
      <c r="F78" s="61"/>
      <c r="G78" s="61"/>
      <c r="H78" s="61"/>
      <c r="I78" s="61"/>
      <c r="J78" s="61"/>
      <c r="K78" s="61"/>
      <c r="L78" s="61"/>
      <c r="M78" s="61"/>
      <c r="N78" s="61"/>
      <c r="O78" s="61"/>
      <c r="P78" s="61"/>
      <c r="Q78" s="61"/>
      <c r="R78" s="61"/>
    </row>
  </sheetData>
  <sheetProtection password="CB63" sheet="1" objects="1" scenarios="1" selectLockedCells="1"/>
  <mergeCells count="92">
    <mergeCell ref="B13:C13"/>
    <mergeCell ref="F22:H22"/>
    <mergeCell ref="F23:H23"/>
    <mergeCell ref="F24:H24"/>
    <mergeCell ref="C21:D21"/>
    <mergeCell ref="F21:H21"/>
    <mergeCell ref="F20:H20"/>
    <mergeCell ref="C22:D22"/>
    <mergeCell ref="C23:D23"/>
    <mergeCell ref="C24:D24"/>
    <mergeCell ref="F10:I10"/>
    <mergeCell ref="F13:I13"/>
    <mergeCell ref="E16:E18"/>
    <mergeCell ref="K13:L13"/>
    <mergeCell ref="J16:L18"/>
    <mergeCell ref="F12:H12"/>
    <mergeCell ref="D8:J8"/>
    <mergeCell ref="B16:B18"/>
    <mergeCell ref="C16:D18"/>
    <mergeCell ref="D5:J5"/>
    <mergeCell ref="D6:J6"/>
    <mergeCell ref="D7:J7"/>
    <mergeCell ref="F16:H18"/>
    <mergeCell ref="I16:I18"/>
    <mergeCell ref="F11:H11"/>
    <mergeCell ref="J10:L10"/>
    <mergeCell ref="J19:L19"/>
    <mergeCell ref="J20:L20"/>
    <mergeCell ref="C19:D19"/>
    <mergeCell ref="C20:D20"/>
    <mergeCell ref="F19:H19"/>
    <mergeCell ref="F27:H27"/>
    <mergeCell ref="F28:H28"/>
    <mergeCell ref="C35:D35"/>
    <mergeCell ref="C36:D36"/>
    <mergeCell ref="C29:D29"/>
    <mergeCell ref="C30:D30"/>
    <mergeCell ref="C31:D31"/>
    <mergeCell ref="C32:D32"/>
    <mergeCell ref="F35:H35"/>
    <mergeCell ref="F36:H36"/>
    <mergeCell ref="C37:D37"/>
    <mergeCell ref="C38:D38"/>
    <mergeCell ref="C25:D25"/>
    <mergeCell ref="C26:D26"/>
    <mergeCell ref="C27:D27"/>
    <mergeCell ref="C28:D28"/>
    <mergeCell ref="C33:D33"/>
    <mergeCell ref="C34:D34"/>
    <mergeCell ref="J25:L25"/>
    <mergeCell ref="J26:L26"/>
    <mergeCell ref="F33:H33"/>
    <mergeCell ref="F34:H34"/>
    <mergeCell ref="J27:L27"/>
    <mergeCell ref="J28:L28"/>
    <mergeCell ref="J29:L29"/>
    <mergeCell ref="J30:L30"/>
    <mergeCell ref="F25:H25"/>
    <mergeCell ref="F26:H26"/>
    <mergeCell ref="F29:H29"/>
    <mergeCell ref="F30:H30"/>
    <mergeCell ref="F31:H31"/>
    <mergeCell ref="F32:H32"/>
    <mergeCell ref="J21:L21"/>
    <mergeCell ref="J22:L22"/>
    <mergeCell ref="J23:L23"/>
    <mergeCell ref="J24:L24"/>
    <mergeCell ref="F37:H37"/>
    <mergeCell ref="F38:H38"/>
    <mergeCell ref="J31:L31"/>
    <mergeCell ref="J36:L36"/>
    <mergeCell ref="J37:L37"/>
    <mergeCell ref="J38:L38"/>
    <mergeCell ref="J32:L32"/>
    <mergeCell ref="J33:L33"/>
    <mergeCell ref="J34:L34"/>
    <mergeCell ref="J35:L35"/>
    <mergeCell ref="K52:L52"/>
    <mergeCell ref="K53:M53"/>
    <mergeCell ref="J56:K56"/>
    <mergeCell ref="E54:F54"/>
    <mergeCell ref="I54:J54"/>
    <mergeCell ref="E55:G55"/>
    <mergeCell ref="I55:K55"/>
    <mergeCell ref="B45:E45"/>
    <mergeCell ref="E49:H49"/>
    <mergeCell ref="E50:H50"/>
    <mergeCell ref="C49:D49"/>
    <mergeCell ref="C46:D46"/>
    <mergeCell ref="C47:E47"/>
    <mergeCell ref="H46:I46"/>
    <mergeCell ref="H47:K47"/>
  </mergeCells>
  <conditionalFormatting sqref="C10:C12 F10:I10 F13:I13">
    <cfRule type="cellIs" priority="1" dxfId="1" operator="equal" stopIfTrue="1">
      <formula>0</formula>
    </cfRule>
  </conditionalFormatting>
  <dataValidations count="2">
    <dataValidation type="list" showInputMessage="1" showErrorMessage="1" sqref="F11">
      <formula1>$P$19:$P$25</formula1>
    </dataValidation>
    <dataValidation showInputMessage="1" showErrorMessage="1" sqref="I11"/>
  </dataValidations>
  <printOptions/>
  <pageMargins left="0.75" right="0.75" top="0.5" bottom="0.25" header="0.5" footer="0.5"/>
  <pageSetup horizontalDpi="600" verticalDpi="600" orientation="landscape" r:id="rId2"/>
  <ignoredErrors>
    <ignoredError sqref="J19:L38 F12" unlockedFormula="1"/>
  </ignoredErrors>
  <drawing r:id="rId1"/>
</worksheet>
</file>

<file path=xl/worksheets/sheet4.xml><?xml version="1.0" encoding="utf-8"?>
<worksheet xmlns="http://schemas.openxmlformats.org/spreadsheetml/2006/main" xmlns:r="http://schemas.openxmlformats.org/officeDocument/2006/relationships">
  <sheetPr codeName="Sheet6"/>
  <dimension ref="A1:Q196"/>
  <sheetViews>
    <sheetView showGridLines="0" showZeros="0" zoomScale="98" zoomScaleNormal="98" zoomScalePageLayoutView="0" workbookViewId="0" topLeftCell="A1">
      <selection activeCell="E11" sqref="E11"/>
    </sheetView>
  </sheetViews>
  <sheetFormatPr defaultColWidth="9.140625" defaultRowHeight="12.75"/>
  <cols>
    <col min="1" max="1" width="4.421875" style="1" customWidth="1"/>
    <col min="2" max="2" width="7.00390625" style="1" hidden="1" customWidth="1"/>
    <col min="3" max="3" width="10.421875" style="1" customWidth="1"/>
    <col min="4" max="4" width="11.00390625" style="1" customWidth="1"/>
    <col min="5" max="5" width="9.00390625" style="1" customWidth="1"/>
    <col min="6" max="6" width="9.00390625" style="1" hidden="1" customWidth="1"/>
    <col min="7" max="7" width="9.00390625" style="1" customWidth="1"/>
    <col min="8" max="11" width="8.57421875" style="1" customWidth="1"/>
    <col min="12" max="12" width="12.7109375" style="1" customWidth="1"/>
    <col min="13" max="13" width="8.57421875" style="1" customWidth="1"/>
    <col min="14" max="14" width="16.00390625" style="1" hidden="1" customWidth="1"/>
    <col min="15" max="16" width="9.140625" style="1" customWidth="1"/>
    <col min="17" max="17" width="0" style="1" hidden="1" customWidth="1"/>
    <col min="18" max="16384" width="9.140625" style="1" customWidth="1"/>
  </cols>
  <sheetData>
    <row r="1" spans="3:14" ht="15.75" customHeight="1">
      <c r="C1" s="307" t="s">
        <v>0</v>
      </c>
      <c r="D1" s="307"/>
      <c r="E1" s="307"/>
      <c r="F1" s="307"/>
      <c r="G1" s="307"/>
      <c r="H1" s="307"/>
      <c r="I1" s="307"/>
      <c r="J1" s="307"/>
      <c r="K1" s="307"/>
      <c r="L1" s="307"/>
      <c r="M1" s="121"/>
      <c r="N1" s="121"/>
    </row>
    <row r="2" spans="3:14" ht="15.75" customHeight="1">
      <c r="C2" s="296" t="s">
        <v>60</v>
      </c>
      <c r="D2" s="296"/>
      <c r="E2" s="296"/>
      <c r="F2" s="296"/>
      <c r="G2" s="296"/>
      <c r="H2" s="296"/>
      <c r="I2" s="296"/>
      <c r="J2" s="296"/>
      <c r="K2" s="296"/>
      <c r="L2" s="296"/>
      <c r="M2" s="57"/>
      <c r="N2" s="57"/>
    </row>
    <row r="3" spans="3:14" ht="15.75" customHeight="1">
      <c r="C3" s="296" t="s">
        <v>171</v>
      </c>
      <c r="D3" s="296"/>
      <c r="E3" s="296"/>
      <c r="F3" s="296"/>
      <c r="G3" s="296"/>
      <c r="H3" s="296"/>
      <c r="I3" s="296"/>
      <c r="J3" s="296"/>
      <c r="K3" s="296"/>
      <c r="L3" s="296"/>
      <c r="M3" s="57"/>
      <c r="N3" s="57"/>
    </row>
    <row r="5" spans="3:13" ht="15.75" customHeight="1">
      <c r="C5" s="57" t="s">
        <v>58</v>
      </c>
      <c r="D5" s="283">
        <f>'Data Entry Form'!$D$5</f>
        <v>0</v>
      </c>
      <c r="E5" s="283"/>
      <c r="F5" s="124"/>
      <c r="G5" s="124"/>
      <c r="H5" s="66" t="s">
        <v>59</v>
      </c>
      <c r="I5" s="76">
        <f>'Data Entry Form'!$G$5</f>
        <v>0</v>
      </c>
      <c r="J5" s="299" t="s">
        <v>76</v>
      </c>
      <c r="K5" s="299"/>
      <c r="L5" s="252">
        <f>'Data Entry Form'!$K$5</f>
        <v>0</v>
      </c>
      <c r="M5" s="55"/>
    </row>
    <row r="6" spans="3:14" ht="15.75" customHeight="1">
      <c r="C6" s="57" t="s">
        <v>61</v>
      </c>
      <c r="D6" s="76">
        <f>'Data Entry Form'!$D$6</f>
        <v>0</v>
      </c>
      <c r="E6" s="232"/>
      <c r="F6" s="232"/>
      <c r="G6" s="232"/>
      <c r="H6" s="232"/>
      <c r="I6" s="232"/>
      <c r="J6" s="299" t="s">
        <v>62</v>
      </c>
      <c r="K6" s="299"/>
      <c r="L6" s="262">
        <f>'Data Entry Form'!$K$6</f>
        <v>0</v>
      </c>
      <c r="M6" s="119"/>
      <c r="N6" s="55"/>
    </row>
    <row r="7" spans="3:13" ht="15.75" customHeight="1">
      <c r="C7" s="7" t="s">
        <v>63</v>
      </c>
      <c r="D7" s="254">
        <f>'Data Entry Form'!$E$7</f>
        <v>0</v>
      </c>
      <c r="E7" s="233"/>
      <c r="F7" s="233"/>
      <c r="G7" s="233"/>
      <c r="H7" s="233"/>
      <c r="I7" s="233"/>
      <c r="J7" s="299" t="s">
        <v>64</v>
      </c>
      <c r="K7" s="299"/>
      <c r="L7" s="253">
        <f>'Data Entry Form'!$K$7</f>
        <v>0</v>
      </c>
      <c r="M7" s="120"/>
    </row>
    <row r="8" spans="3:13" ht="18.75" customHeight="1">
      <c r="C8" s="147" t="s">
        <v>110</v>
      </c>
      <c r="D8" s="121"/>
      <c r="E8" s="260">
        <f>IF(N13="Conventional",0.3,IF(N13="Pressure Sand",0.3,IF(N13="Slow Sand",0.5,IF(N13="Cartridge",1,IF(N13="Pres. Sand &amp; Cartridge",1,"")))))</f>
      </c>
      <c r="F8" s="162"/>
      <c r="G8" s="148" t="s">
        <v>111</v>
      </c>
      <c r="H8" s="353" t="s">
        <v>112</v>
      </c>
      <c r="I8" s="353"/>
      <c r="J8" s="353"/>
      <c r="K8" s="250">
        <v>5</v>
      </c>
      <c r="L8" s="251" t="s">
        <v>111</v>
      </c>
      <c r="M8" s="120"/>
    </row>
    <row r="9" spans="3:6" ht="12.75">
      <c r="C9" s="148" t="s">
        <v>129</v>
      </c>
      <c r="E9" s="163"/>
      <c r="F9" s="163"/>
    </row>
    <row r="10" spans="3:12" ht="60.75" customHeight="1">
      <c r="C10" s="116" t="s">
        <v>93</v>
      </c>
      <c r="D10" s="116" t="s">
        <v>109</v>
      </c>
      <c r="E10" s="117" t="s">
        <v>99</v>
      </c>
      <c r="F10" s="117"/>
      <c r="G10" s="116" t="s">
        <v>108</v>
      </c>
      <c r="H10" s="116" t="s">
        <v>94</v>
      </c>
      <c r="I10" s="116" t="s">
        <v>95</v>
      </c>
      <c r="J10" s="116" t="s">
        <v>96</v>
      </c>
      <c r="K10" s="116" t="s">
        <v>97</v>
      </c>
      <c r="L10" s="116" t="s">
        <v>98</v>
      </c>
    </row>
    <row r="11" spans="1:13" ht="12" customHeight="1">
      <c r="A11" s="115"/>
      <c r="B11" s="115"/>
      <c r="C11" s="354">
        <v>1</v>
      </c>
      <c r="D11" s="118" t="s">
        <v>100</v>
      </c>
      <c r="E11" s="164"/>
      <c r="F11" s="165">
        <f>IF(E11=0,"",ROUND(E11,1))</f>
      </c>
      <c r="G11" s="156"/>
      <c r="H11" s="158"/>
      <c r="I11" s="156"/>
      <c r="J11" s="156"/>
      <c r="K11" s="156"/>
      <c r="L11" s="153"/>
      <c r="M11" s="115">
        <f aca="true" t="shared" si="0" ref="M11:M42">$E$8</f>
      </c>
    </row>
    <row r="12" spans="1:13" ht="12" customHeight="1">
      <c r="A12" s="115"/>
      <c r="B12" s="115"/>
      <c r="C12" s="354"/>
      <c r="D12" s="118" t="s">
        <v>101</v>
      </c>
      <c r="E12" s="164"/>
      <c r="F12" s="165">
        <f aca="true" t="shared" si="1" ref="F12:F75">IF(E12=0,"",ROUND(E12,1))</f>
      </c>
      <c r="G12" s="157"/>
      <c r="H12" s="159"/>
      <c r="I12" s="157"/>
      <c r="J12" s="157"/>
      <c r="K12" s="157"/>
      <c r="L12" s="154"/>
      <c r="M12" s="115">
        <f t="shared" si="0"/>
      </c>
    </row>
    <row r="13" spans="1:14" ht="12" customHeight="1">
      <c r="A13" s="115"/>
      <c r="B13" s="115"/>
      <c r="C13" s="354"/>
      <c r="D13" s="118" t="s">
        <v>102</v>
      </c>
      <c r="E13" s="164"/>
      <c r="F13" s="165">
        <f t="shared" si="1"/>
      </c>
      <c r="G13" s="157"/>
      <c r="H13" s="159"/>
      <c r="I13" s="157"/>
      <c r="J13" s="157"/>
      <c r="K13" s="157"/>
      <c r="L13" s="154"/>
      <c r="M13" s="115">
        <f t="shared" si="0"/>
      </c>
      <c r="N13" s="45">
        <f>'Individaul Filter'!$F$11</f>
        <v>0</v>
      </c>
    </row>
    <row r="14" spans="1:17" ht="12" customHeight="1">
      <c r="A14" s="115">
        <f>'Form F-5'!C11</f>
        <v>0</v>
      </c>
      <c r="B14" s="45">
        <f>A14</f>
        <v>0</v>
      </c>
      <c r="C14" s="354"/>
      <c r="D14" s="118" t="s">
        <v>103</v>
      </c>
      <c r="E14" s="164"/>
      <c r="F14" s="165">
        <f t="shared" si="1"/>
      </c>
      <c r="G14" s="157">
        <f>ROUNDUP(A14/4,0)</f>
        <v>0</v>
      </c>
      <c r="H14" s="159">
        <f>COUNT(E11:E16)</f>
        <v>0</v>
      </c>
      <c r="I14" s="157">
        <f>COUNTIF(F11:F16,"&lt;="&amp;$E$8)</f>
        <v>0</v>
      </c>
      <c r="J14" s="157">
        <f>(H14-I14)</f>
        <v>0</v>
      </c>
      <c r="K14" s="157">
        <f>COUNTIF(E11:E16,"&gt;="&amp;$K$8)</f>
        <v>0</v>
      </c>
      <c r="L14" s="154">
        <f>MAXA(E11:E16)</f>
        <v>0</v>
      </c>
      <c r="M14" s="115">
        <f t="shared" si="0"/>
      </c>
      <c r="Q14" s="261">
        <f>$E$8</f>
      </c>
    </row>
    <row r="15" spans="1:17" ht="12" customHeight="1">
      <c r="A15" s="115">
        <f>'Form F-5'!C12</f>
        <v>0</v>
      </c>
      <c r="B15" s="45">
        <f aca="true" t="shared" si="2" ref="B15:B44">A15</f>
        <v>0</v>
      </c>
      <c r="C15" s="354"/>
      <c r="D15" s="118" t="s">
        <v>104</v>
      </c>
      <c r="E15" s="164"/>
      <c r="F15" s="165">
        <f t="shared" si="1"/>
      </c>
      <c r="G15" s="157"/>
      <c r="H15" s="159"/>
      <c r="I15" s="157"/>
      <c r="J15" s="157"/>
      <c r="K15" s="157"/>
      <c r="L15" s="154"/>
      <c r="M15" s="115">
        <f t="shared" si="0"/>
      </c>
      <c r="Q15" s="45"/>
    </row>
    <row r="16" spans="1:13" ht="12" customHeight="1">
      <c r="A16" s="115">
        <f>'Form F-5'!C13</f>
        <v>0</v>
      </c>
      <c r="B16" s="45">
        <f t="shared" si="2"/>
        <v>0</v>
      </c>
      <c r="C16" s="354"/>
      <c r="D16" s="118" t="s">
        <v>105</v>
      </c>
      <c r="E16" s="164"/>
      <c r="F16" s="165">
        <f t="shared" si="1"/>
      </c>
      <c r="G16" s="152"/>
      <c r="H16" s="160"/>
      <c r="I16" s="152"/>
      <c r="J16" s="152"/>
      <c r="K16" s="152"/>
      <c r="L16" s="155"/>
      <c r="M16" s="115">
        <f t="shared" si="0"/>
      </c>
    </row>
    <row r="17" spans="1:13" ht="12" customHeight="1">
      <c r="A17" s="115">
        <f>'Form F-5'!C14</f>
        <v>0</v>
      </c>
      <c r="B17" s="45">
        <f t="shared" si="2"/>
        <v>0</v>
      </c>
      <c r="C17" s="354">
        <v>2</v>
      </c>
      <c r="D17" s="118" t="s">
        <v>100</v>
      </c>
      <c r="E17" s="164"/>
      <c r="F17" s="165">
        <f t="shared" si="1"/>
      </c>
      <c r="G17" s="157"/>
      <c r="H17" s="159"/>
      <c r="I17" s="157"/>
      <c r="J17" s="157"/>
      <c r="K17" s="157"/>
      <c r="L17" s="154"/>
      <c r="M17" s="115">
        <f t="shared" si="0"/>
      </c>
    </row>
    <row r="18" spans="1:13" ht="12" customHeight="1">
      <c r="A18" s="115">
        <f>'Form F-5'!C15</f>
        <v>0</v>
      </c>
      <c r="B18" s="45">
        <f t="shared" si="2"/>
        <v>0</v>
      </c>
      <c r="C18" s="354"/>
      <c r="D18" s="118" t="s">
        <v>101</v>
      </c>
      <c r="E18" s="164"/>
      <c r="F18" s="165">
        <f t="shared" si="1"/>
      </c>
      <c r="G18" s="157"/>
      <c r="H18" s="159"/>
      <c r="I18" s="157"/>
      <c r="J18" s="157"/>
      <c r="K18" s="157"/>
      <c r="L18" s="154"/>
      <c r="M18" s="115">
        <f t="shared" si="0"/>
      </c>
    </row>
    <row r="19" spans="1:13" ht="12" customHeight="1">
      <c r="A19" s="115">
        <f>'Form F-5'!C16</f>
        <v>0</v>
      </c>
      <c r="B19" s="45">
        <f t="shared" si="2"/>
        <v>0</v>
      </c>
      <c r="C19" s="354"/>
      <c r="D19" s="118" t="s">
        <v>102</v>
      </c>
      <c r="E19" s="164"/>
      <c r="F19" s="165">
        <f t="shared" si="1"/>
      </c>
      <c r="G19" s="157"/>
      <c r="H19" s="159"/>
      <c r="I19" s="157"/>
      <c r="J19" s="157"/>
      <c r="K19" s="157"/>
      <c r="L19" s="154"/>
      <c r="M19" s="115">
        <f t="shared" si="0"/>
      </c>
    </row>
    <row r="20" spans="1:13" ht="12" customHeight="1">
      <c r="A20" s="115">
        <f>'Form F-5'!C17</f>
        <v>0</v>
      </c>
      <c r="B20" s="45">
        <f t="shared" si="2"/>
        <v>0</v>
      </c>
      <c r="C20" s="354"/>
      <c r="D20" s="118" t="s">
        <v>103</v>
      </c>
      <c r="E20" s="164"/>
      <c r="F20" s="165">
        <f t="shared" si="1"/>
      </c>
      <c r="G20" s="157">
        <f>ROUNDUP(A15/4,0)</f>
        <v>0</v>
      </c>
      <c r="H20" s="159">
        <f>COUNT(E17:E22)</f>
        <v>0</v>
      </c>
      <c r="I20" s="157">
        <f>COUNTIF(F17:F22,"&lt;="&amp;$E$8)</f>
        <v>0</v>
      </c>
      <c r="J20" s="157">
        <f>(H20-I20)</f>
        <v>0</v>
      </c>
      <c r="K20" s="157">
        <f>COUNTIF(E17:E22,"&gt;="&amp;$K$8)</f>
        <v>0</v>
      </c>
      <c r="L20" s="154">
        <f>MAXA(E17:E22)</f>
        <v>0</v>
      </c>
      <c r="M20" s="115">
        <f t="shared" si="0"/>
      </c>
    </row>
    <row r="21" spans="1:13" ht="12" customHeight="1">
      <c r="A21" s="115">
        <f>'Form F-5'!C18</f>
        <v>0</v>
      </c>
      <c r="B21" s="45">
        <f t="shared" si="2"/>
        <v>0</v>
      </c>
      <c r="C21" s="354"/>
      <c r="D21" s="118" t="s">
        <v>104</v>
      </c>
      <c r="E21" s="164"/>
      <c r="F21" s="165">
        <f t="shared" si="1"/>
      </c>
      <c r="G21" s="157"/>
      <c r="H21" s="159"/>
      <c r="I21" s="157"/>
      <c r="J21" s="157"/>
      <c r="K21" s="157"/>
      <c r="L21" s="154"/>
      <c r="M21" s="115">
        <f t="shared" si="0"/>
      </c>
    </row>
    <row r="22" spans="1:13" ht="12" customHeight="1">
      <c r="A22" s="115">
        <f>'Form F-5'!C19</f>
        <v>0</v>
      </c>
      <c r="B22" s="45">
        <f t="shared" si="2"/>
        <v>0</v>
      </c>
      <c r="C22" s="354"/>
      <c r="D22" s="118" t="s">
        <v>105</v>
      </c>
      <c r="E22" s="164"/>
      <c r="F22" s="165">
        <f t="shared" si="1"/>
      </c>
      <c r="G22" s="152"/>
      <c r="H22" s="160"/>
      <c r="I22" s="152"/>
      <c r="J22" s="152"/>
      <c r="K22" s="152"/>
      <c r="L22" s="155"/>
      <c r="M22" s="115">
        <f t="shared" si="0"/>
      </c>
    </row>
    <row r="23" spans="1:13" ht="12" customHeight="1">
      <c r="A23" s="115">
        <f>'Form F-5'!C20</f>
        <v>0</v>
      </c>
      <c r="B23" s="45">
        <f t="shared" si="2"/>
        <v>0</v>
      </c>
      <c r="C23" s="354">
        <v>3</v>
      </c>
      <c r="D23" s="118" t="s">
        <v>100</v>
      </c>
      <c r="E23" s="164"/>
      <c r="F23" s="165">
        <f t="shared" si="1"/>
      </c>
      <c r="G23" s="157"/>
      <c r="H23" s="159"/>
      <c r="I23" s="157"/>
      <c r="J23" s="157"/>
      <c r="K23" s="157"/>
      <c r="L23" s="154"/>
      <c r="M23" s="115">
        <f t="shared" si="0"/>
      </c>
    </row>
    <row r="24" spans="1:13" ht="12" customHeight="1">
      <c r="A24" s="115">
        <f>'Form F-5'!C21</f>
        <v>0</v>
      </c>
      <c r="B24" s="45">
        <f t="shared" si="2"/>
        <v>0</v>
      </c>
      <c r="C24" s="354"/>
      <c r="D24" s="118" t="s">
        <v>101</v>
      </c>
      <c r="E24" s="164"/>
      <c r="F24" s="165">
        <f t="shared" si="1"/>
      </c>
      <c r="G24" s="157"/>
      <c r="H24" s="159"/>
      <c r="I24" s="157"/>
      <c r="J24" s="157"/>
      <c r="K24" s="157"/>
      <c r="L24" s="154"/>
      <c r="M24" s="115">
        <f t="shared" si="0"/>
      </c>
    </row>
    <row r="25" spans="1:13" ht="12" customHeight="1">
      <c r="A25" s="115">
        <f>'Form F-5'!C22</f>
        <v>0</v>
      </c>
      <c r="B25" s="45">
        <f t="shared" si="2"/>
        <v>0</v>
      </c>
      <c r="C25" s="354"/>
      <c r="D25" s="118" t="s">
        <v>102</v>
      </c>
      <c r="E25" s="164"/>
      <c r="F25" s="165">
        <f t="shared" si="1"/>
      </c>
      <c r="G25" s="157"/>
      <c r="H25" s="159"/>
      <c r="I25" s="157"/>
      <c r="J25" s="157"/>
      <c r="K25" s="157"/>
      <c r="L25" s="154"/>
      <c r="M25" s="115">
        <f t="shared" si="0"/>
      </c>
    </row>
    <row r="26" spans="1:13" ht="12" customHeight="1">
      <c r="A26" s="115">
        <f>'Form F-5'!C23</f>
        <v>0</v>
      </c>
      <c r="B26" s="45">
        <f t="shared" si="2"/>
        <v>0</v>
      </c>
      <c r="C26" s="354"/>
      <c r="D26" s="118" t="s">
        <v>103</v>
      </c>
      <c r="E26" s="164"/>
      <c r="F26" s="165">
        <f t="shared" si="1"/>
      </c>
      <c r="G26" s="157">
        <f>ROUNDUP(A16/4,0)</f>
        <v>0</v>
      </c>
      <c r="H26" s="159">
        <f>COUNT(E23:E28)</f>
        <v>0</v>
      </c>
      <c r="I26" s="157">
        <f>COUNTIF(F23:F28,"&lt;="&amp;$E$8)</f>
        <v>0</v>
      </c>
      <c r="J26" s="157">
        <f>(H26-I26)</f>
        <v>0</v>
      </c>
      <c r="K26" s="157">
        <f>COUNTIF(E23:E28,"&gt;="&amp;$K$8)</f>
        <v>0</v>
      </c>
      <c r="L26" s="154">
        <f>MAXA(E23:E28)</f>
        <v>0</v>
      </c>
      <c r="M26" s="115">
        <f t="shared" si="0"/>
      </c>
    </row>
    <row r="27" spans="1:13" ht="12" customHeight="1">
      <c r="A27" s="115">
        <f>'Form F-5'!C24</f>
        <v>0</v>
      </c>
      <c r="B27" s="45">
        <f t="shared" si="2"/>
        <v>0</v>
      </c>
      <c r="C27" s="354"/>
      <c r="D27" s="118" t="s">
        <v>104</v>
      </c>
      <c r="E27" s="164"/>
      <c r="F27" s="165">
        <f t="shared" si="1"/>
      </c>
      <c r="G27" s="157"/>
      <c r="H27" s="159"/>
      <c r="I27" s="157"/>
      <c r="J27" s="157"/>
      <c r="K27" s="157"/>
      <c r="L27" s="154"/>
      <c r="M27" s="115">
        <f t="shared" si="0"/>
      </c>
    </row>
    <row r="28" spans="1:13" ht="12" customHeight="1">
      <c r="A28" s="115">
        <f>'Form F-5'!C25</f>
        <v>0</v>
      </c>
      <c r="B28" s="45">
        <f t="shared" si="2"/>
        <v>0</v>
      </c>
      <c r="C28" s="354"/>
      <c r="D28" s="118" t="s">
        <v>105</v>
      </c>
      <c r="E28" s="164"/>
      <c r="F28" s="165">
        <f t="shared" si="1"/>
      </c>
      <c r="G28" s="152"/>
      <c r="H28" s="160"/>
      <c r="I28" s="152"/>
      <c r="J28" s="152"/>
      <c r="K28" s="152"/>
      <c r="L28" s="155"/>
      <c r="M28" s="115">
        <f t="shared" si="0"/>
      </c>
    </row>
    <row r="29" spans="1:13" ht="12" customHeight="1">
      <c r="A29" s="115">
        <f>'Form F-5'!C26</f>
        <v>0</v>
      </c>
      <c r="B29" s="45">
        <f t="shared" si="2"/>
        <v>0</v>
      </c>
      <c r="C29" s="354">
        <v>4</v>
      </c>
      <c r="D29" s="118" t="s">
        <v>100</v>
      </c>
      <c r="E29" s="164"/>
      <c r="F29" s="165">
        <f t="shared" si="1"/>
      </c>
      <c r="G29" s="157"/>
      <c r="H29" s="159"/>
      <c r="I29" s="157"/>
      <c r="J29" s="157"/>
      <c r="K29" s="157"/>
      <c r="L29" s="154"/>
      <c r="M29" s="115">
        <f t="shared" si="0"/>
      </c>
    </row>
    <row r="30" spans="1:13" ht="12" customHeight="1">
      <c r="A30" s="115">
        <f>'Form F-5'!C27</f>
        <v>0</v>
      </c>
      <c r="B30" s="45">
        <f t="shared" si="2"/>
        <v>0</v>
      </c>
      <c r="C30" s="354"/>
      <c r="D30" s="118" t="s">
        <v>101</v>
      </c>
      <c r="E30" s="164"/>
      <c r="F30" s="165">
        <f t="shared" si="1"/>
      </c>
      <c r="G30" s="157"/>
      <c r="H30" s="159"/>
      <c r="I30" s="157"/>
      <c r="J30" s="157"/>
      <c r="K30" s="157"/>
      <c r="L30" s="154"/>
      <c r="M30" s="115">
        <f t="shared" si="0"/>
      </c>
    </row>
    <row r="31" spans="1:13" ht="12" customHeight="1">
      <c r="A31" s="115">
        <f>'Form F-5'!C28</f>
        <v>0</v>
      </c>
      <c r="B31" s="45">
        <f t="shared" si="2"/>
        <v>0</v>
      </c>
      <c r="C31" s="354"/>
      <c r="D31" s="118" t="s">
        <v>102</v>
      </c>
      <c r="E31" s="164"/>
      <c r="F31" s="165">
        <f t="shared" si="1"/>
      </c>
      <c r="G31" s="157"/>
      <c r="H31" s="159"/>
      <c r="I31" s="157"/>
      <c r="J31" s="157"/>
      <c r="K31" s="157"/>
      <c r="L31" s="154"/>
      <c r="M31" s="115">
        <f t="shared" si="0"/>
      </c>
    </row>
    <row r="32" spans="1:13" ht="12" customHeight="1">
      <c r="A32" s="115">
        <f>'Form F-5'!C29</f>
        <v>0</v>
      </c>
      <c r="B32" s="45">
        <f t="shared" si="2"/>
        <v>0</v>
      </c>
      <c r="C32" s="354"/>
      <c r="D32" s="118" t="s">
        <v>103</v>
      </c>
      <c r="E32" s="164"/>
      <c r="F32" s="165">
        <f t="shared" si="1"/>
      </c>
      <c r="G32" s="157">
        <f>ROUNDUP(A17/4,0)</f>
        <v>0</v>
      </c>
      <c r="H32" s="159">
        <f>COUNT(E29:E34)</f>
        <v>0</v>
      </c>
      <c r="I32" s="157">
        <f>COUNTIF(F29:F34,"&lt;="&amp;$E$8)</f>
        <v>0</v>
      </c>
      <c r="J32" s="157">
        <f>(H32-I32)</f>
        <v>0</v>
      </c>
      <c r="K32" s="157">
        <f>COUNTIF(E29:E34,"&gt;="&amp;$K$8)</f>
        <v>0</v>
      </c>
      <c r="L32" s="154">
        <f>MAXA(E29:E34)</f>
        <v>0</v>
      </c>
      <c r="M32" s="115">
        <f t="shared" si="0"/>
      </c>
    </row>
    <row r="33" spans="1:13" ht="12" customHeight="1">
      <c r="A33" s="115">
        <f>'Form F-5'!C30</f>
        <v>0</v>
      </c>
      <c r="B33" s="45">
        <f t="shared" si="2"/>
        <v>0</v>
      </c>
      <c r="C33" s="354"/>
      <c r="D33" s="118" t="s">
        <v>104</v>
      </c>
      <c r="E33" s="164"/>
      <c r="F33" s="165">
        <f t="shared" si="1"/>
      </c>
      <c r="G33" s="157"/>
      <c r="H33" s="159"/>
      <c r="I33" s="157"/>
      <c r="J33" s="157"/>
      <c r="K33" s="157"/>
      <c r="L33" s="154"/>
      <c r="M33" s="115">
        <f t="shared" si="0"/>
      </c>
    </row>
    <row r="34" spans="1:13" ht="12" customHeight="1">
      <c r="A34" s="115">
        <f>'Form F-5'!C31</f>
        <v>0</v>
      </c>
      <c r="B34" s="45">
        <f t="shared" si="2"/>
        <v>0</v>
      </c>
      <c r="C34" s="354"/>
      <c r="D34" s="118" t="s">
        <v>105</v>
      </c>
      <c r="E34" s="164"/>
      <c r="F34" s="165">
        <f t="shared" si="1"/>
      </c>
      <c r="G34" s="152"/>
      <c r="H34" s="160"/>
      <c r="I34" s="152"/>
      <c r="J34" s="152"/>
      <c r="K34" s="152"/>
      <c r="L34" s="155"/>
      <c r="M34" s="115">
        <f t="shared" si="0"/>
      </c>
    </row>
    <row r="35" spans="1:13" ht="12" customHeight="1">
      <c r="A35" s="115">
        <f>'Form F-5'!C32</f>
        <v>0</v>
      </c>
      <c r="B35" s="45">
        <f t="shared" si="2"/>
        <v>0</v>
      </c>
      <c r="C35" s="354">
        <v>5</v>
      </c>
      <c r="D35" s="118" t="s">
        <v>100</v>
      </c>
      <c r="E35" s="164"/>
      <c r="F35" s="165">
        <f t="shared" si="1"/>
      </c>
      <c r="G35" s="157"/>
      <c r="H35" s="159"/>
      <c r="I35" s="157"/>
      <c r="J35" s="157"/>
      <c r="K35" s="157"/>
      <c r="L35" s="154"/>
      <c r="M35" s="115">
        <f t="shared" si="0"/>
      </c>
    </row>
    <row r="36" spans="1:13" ht="12" customHeight="1">
      <c r="A36" s="115">
        <f>'Form F-5'!C33</f>
        <v>0</v>
      </c>
      <c r="B36" s="45">
        <f t="shared" si="2"/>
        <v>0</v>
      </c>
      <c r="C36" s="354"/>
      <c r="D36" s="118" t="s">
        <v>101</v>
      </c>
      <c r="E36" s="164"/>
      <c r="F36" s="165">
        <f t="shared" si="1"/>
      </c>
      <c r="G36" s="157"/>
      <c r="H36" s="159"/>
      <c r="I36" s="157"/>
      <c r="J36" s="157"/>
      <c r="K36" s="157"/>
      <c r="L36" s="154"/>
      <c r="M36" s="115">
        <f t="shared" si="0"/>
      </c>
    </row>
    <row r="37" spans="1:13" ht="12" customHeight="1">
      <c r="A37" s="115">
        <f>'Form F-5'!C34</f>
        <v>0</v>
      </c>
      <c r="B37" s="45">
        <f t="shared" si="2"/>
        <v>0</v>
      </c>
      <c r="C37" s="354"/>
      <c r="D37" s="118" t="s">
        <v>102</v>
      </c>
      <c r="E37" s="164"/>
      <c r="F37" s="165">
        <f t="shared" si="1"/>
      </c>
      <c r="G37" s="157"/>
      <c r="H37" s="159"/>
      <c r="I37" s="157"/>
      <c r="J37" s="157"/>
      <c r="K37" s="157"/>
      <c r="L37" s="154"/>
      <c r="M37" s="115">
        <f t="shared" si="0"/>
      </c>
    </row>
    <row r="38" spans="1:13" ht="12" customHeight="1">
      <c r="A38" s="115">
        <f>'Form F-5'!C35</f>
        <v>0</v>
      </c>
      <c r="B38" s="45">
        <f t="shared" si="2"/>
        <v>0</v>
      </c>
      <c r="C38" s="354"/>
      <c r="D38" s="118" t="s">
        <v>103</v>
      </c>
      <c r="E38" s="164"/>
      <c r="F38" s="165">
        <f t="shared" si="1"/>
      </c>
      <c r="G38" s="157">
        <f>ROUNDUP(A18/4,0)</f>
        <v>0</v>
      </c>
      <c r="H38" s="159">
        <f>COUNT(E35:E40)</f>
        <v>0</v>
      </c>
      <c r="I38" s="157">
        <f>COUNTIF(F35:F40,"&lt;="&amp;$E$8)</f>
        <v>0</v>
      </c>
      <c r="J38" s="157">
        <f>(H38-I38)</f>
        <v>0</v>
      </c>
      <c r="K38" s="157">
        <f>COUNTIF(E35:E40,"&gt;="&amp;$K$8)</f>
        <v>0</v>
      </c>
      <c r="L38" s="154">
        <f>MAXA(E35:E40)</f>
        <v>0</v>
      </c>
      <c r="M38" s="115">
        <f t="shared" si="0"/>
      </c>
    </row>
    <row r="39" spans="1:13" ht="12" customHeight="1">
      <c r="A39" s="115">
        <f>'Form F-5'!C36</f>
        <v>0</v>
      </c>
      <c r="B39" s="45">
        <f t="shared" si="2"/>
        <v>0</v>
      </c>
      <c r="C39" s="354"/>
      <c r="D39" s="118" t="s">
        <v>104</v>
      </c>
      <c r="E39" s="164"/>
      <c r="F39" s="165">
        <f t="shared" si="1"/>
      </c>
      <c r="G39" s="157"/>
      <c r="H39" s="159"/>
      <c r="I39" s="157"/>
      <c r="J39" s="157"/>
      <c r="K39" s="157"/>
      <c r="L39" s="154"/>
      <c r="M39" s="115">
        <f t="shared" si="0"/>
      </c>
    </row>
    <row r="40" spans="1:13" ht="12" customHeight="1">
      <c r="A40" s="115">
        <f>'Form F-5'!C37</f>
        <v>0</v>
      </c>
      <c r="B40" s="45">
        <f t="shared" si="2"/>
        <v>0</v>
      </c>
      <c r="C40" s="354"/>
      <c r="D40" s="118" t="s">
        <v>105</v>
      </c>
      <c r="E40" s="164"/>
      <c r="F40" s="165">
        <f t="shared" si="1"/>
      </c>
      <c r="G40" s="152"/>
      <c r="H40" s="160"/>
      <c r="I40" s="152"/>
      <c r="J40" s="152"/>
      <c r="K40" s="152"/>
      <c r="L40" s="155"/>
      <c r="M40" s="115">
        <f t="shared" si="0"/>
      </c>
    </row>
    <row r="41" spans="1:13" ht="12" customHeight="1">
      <c r="A41" s="115">
        <f>'Form F-5'!C38</f>
        <v>0</v>
      </c>
      <c r="B41" s="45">
        <f t="shared" si="2"/>
        <v>0</v>
      </c>
      <c r="C41" s="354">
        <v>6</v>
      </c>
      <c r="D41" s="118" t="s">
        <v>100</v>
      </c>
      <c r="E41" s="164"/>
      <c r="F41" s="165">
        <f t="shared" si="1"/>
      </c>
      <c r="G41" s="157"/>
      <c r="H41" s="159"/>
      <c r="I41" s="157"/>
      <c r="J41" s="157"/>
      <c r="K41" s="157"/>
      <c r="L41" s="154"/>
      <c r="M41" s="115">
        <f t="shared" si="0"/>
      </c>
    </row>
    <row r="42" spans="1:13" ht="12" customHeight="1">
      <c r="A42" s="115">
        <f>'Form F-5'!C39</f>
        <v>0</v>
      </c>
      <c r="B42" s="45">
        <f t="shared" si="2"/>
        <v>0</v>
      </c>
      <c r="C42" s="354"/>
      <c r="D42" s="118" t="s">
        <v>101</v>
      </c>
      <c r="E42" s="164"/>
      <c r="F42" s="165">
        <f t="shared" si="1"/>
      </c>
      <c r="G42" s="157"/>
      <c r="H42" s="159"/>
      <c r="I42" s="157"/>
      <c r="J42" s="157"/>
      <c r="K42" s="157"/>
      <c r="L42" s="154"/>
      <c r="M42" s="115">
        <f t="shared" si="0"/>
      </c>
    </row>
    <row r="43" spans="1:12" ht="12" customHeight="1">
      <c r="A43" s="115">
        <f>'Form F-5'!C40</f>
        <v>0</v>
      </c>
      <c r="B43" s="45">
        <f t="shared" si="2"/>
        <v>0</v>
      </c>
      <c r="C43" s="354"/>
      <c r="D43" s="118" t="s">
        <v>102</v>
      </c>
      <c r="E43" s="164"/>
      <c r="F43" s="165">
        <f t="shared" si="1"/>
      </c>
      <c r="G43" s="157"/>
      <c r="H43" s="159"/>
      <c r="I43" s="157"/>
      <c r="J43" s="157"/>
      <c r="K43" s="157"/>
      <c r="L43" s="154"/>
    </row>
    <row r="44" spans="1:12" ht="12" customHeight="1">
      <c r="A44" s="115">
        <f>'Form F-5'!C41</f>
        <v>0</v>
      </c>
      <c r="B44" s="45">
        <f t="shared" si="2"/>
        <v>0</v>
      </c>
      <c r="C44" s="354"/>
      <c r="D44" s="118" t="s">
        <v>103</v>
      </c>
      <c r="E44" s="164"/>
      <c r="F44" s="165">
        <f t="shared" si="1"/>
      </c>
      <c r="G44" s="157">
        <f>ROUNDUP(A19/4,0)</f>
        <v>0</v>
      </c>
      <c r="H44" s="159">
        <f>COUNT(E41:E46)</f>
        <v>0</v>
      </c>
      <c r="I44" s="157">
        <f>COUNTIF(F41:F46,"&lt;="&amp;$E$8)</f>
        <v>0</v>
      </c>
      <c r="J44" s="157">
        <f>(H44-I44)</f>
        <v>0</v>
      </c>
      <c r="K44" s="157">
        <f>COUNTIF(E41:E46,"&gt;="&amp;$K$8)</f>
        <v>0</v>
      </c>
      <c r="L44" s="154">
        <f>MAXA(E41:E46)</f>
        <v>0</v>
      </c>
    </row>
    <row r="45" spans="3:12" ht="12" customHeight="1">
      <c r="C45" s="354"/>
      <c r="D45" s="118" t="s">
        <v>104</v>
      </c>
      <c r="E45" s="164"/>
      <c r="F45" s="165">
        <f t="shared" si="1"/>
      </c>
      <c r="G45" s="157"/>
      <c r="H45" s="159"/>
      <c r="I45" s="157"/>
      <c r="J45" s="157"/>
      <c r="K45" s="157"/>
      <c r="L45" s="154"/>
    </row>
    <row r="46" spans="3:12" ht="12" customHeight="1">
      <c r="C46" s="354"/>
      <c r="D46" s="118" t="s">
        <v>105</v>
      </c>
      <c r="E46" s="164"/>
      <c r="F46" s="165">
        <f t="shared" si="1"/>
      </c>
      <c r="G46" s="152"/>
      <c r="H46" s="160"/>
      <c r="I46" s="152"/>
      <c r="J46" s="152"/>
      <c r="K46" s="152"/>
      <c r="L46" s="155"/>
    </row>
    <row r="47" spans="3:12" ht="12" customHeight="1">
      <c r="C47" s="354">
        <v>7</v>
      </c>
      <c r="D47" s="118" t="s">
        <v>100</v>
      </c>
      <c r="E47" s="164"/>
      <c r="F47" s="165">
        <f t="shared" si="1"/>
      </c>
      <c r="G47" s="157"/>
      <c r="H47" s="159"/>
      <c r="I47" s="157"/>
      <c r="J47" s="157"/>
      <c r="K47" s="157"/>
      <c r="L47" s="154"/>
    </row>
    <row r="48" spans="3:12" ht="12" customHeight="1">
      <c r="C48" s="354"/>
      <c r="D48" s="118" t="s">
        <v>101</v>
      </c>
      <c r="E48" s="164"/>
      <c r="F48" s="165">
        <f t="shared" si="1"/>
      </c>
      <c r="G48" s="157"/>
      <c r="H48" s="159"/>
      <c r="I48" s="157"/>
      <c r="J48" s="157"/>
      <c r="K48" s="157"/>
      <c r="L48" s="154"/>
    </row>
    <row r="49" spans="3:12" ht="12" customHeight="1">
      <c r="C49" s="354"/>
      <c r="D49" s="118" t="s">
        <v>102</v>
      </c>
      <c r="E49" s="164"/>
      <c r="F49" s="165">
        <f t="shared" si="1"/>
      </c>
      <c r="G49" s="157"/>
      <c r="H49" s="159"/>
      <c r="I49" s="157"/>
      <c r="J49" s="157"/>
      <c r="K49" s="157"/>
      <c r="L49" s="154"/>
    </row>
    <row r="50" spans="3:12" ht="12" customHeight="1">
      <c r="C50" s="354"/>
      <c r="D50" s="118" t="s">
        <v>103</v>
      </c>
      <c r="E50" s="164"/>
      <c r="F50" s="165">
        <f t="shared" si="1"/>
      </c>
      <c r="G50" s="157">
        <f>ROUNDUP(A20/4,0)</f>
        <v>0</v>
      </c>
      <c r="H50" s="159">
        <f>COUNT(E47:E52)</f>
        <v>0</v>
      </c>
      <c r="I50" s="157">
        <f>COUNTIF(F47:F52,"&lt;="&amp;$E$8)</f>
        <v>0</v>
      </c>
      <c r="J50" s="157">
        <f>(H50-I50)</f>
        <v>0</v>
      </c>
      <c r="K50" s="157">
        <f>COUNTIF(E47:E52,"&gt;="&amp;$K$8)</f>
        <v>0</v>
      </c>
      <c r="L50" s="154">
        <f>MAXA(E47:E52)</f>
        <v>0</v>
      </c>
    </row>
    <row r="51" spans="3:12" ht="12" customHeight="1">
      <c r="C51" s="354"/>
      <c r="D51" s="118" t="s">
        <v>104</v>
      </c>
      <c r="E51" s="164"/>
      <c r="F51" s="165">
        <f t="shared" si="1"/>
      </c>
      <c r="G51" s="157"/>
      <c r="H51" s="159"/>
      <c r="I51" s="157"/>
      <c r="J51" s="157"/>
      <c r="K51" s="157"/>
      <c r="L51" s="154"/>
    </row>
    <row r="52" spans="3:12" ht="12" customHeight="1">
      <c r="C52" s="354"/>
      <c r="D52" s="118" t="s">
        <v>105</v>
      </c>
      <c r="E52" s="164"/>
      <c r="F52" s="165">
        <f t="shared" si="1"/>
      </c>
      <c r="G52" s="152"/>
      <c r="H52" s="160"/>
      <c r="I52" s="152"/>
      <c r="J52" s="152"/>
      <c r="K52" s="152"/>
      <c r="L52" s="155"/>
    </row>
    <row r="53" spans="3:12" ht="12" customHeight="1">
      <c r="C53" s="354">
        <v>8</v>
      </c>
      <c r="D53" s="118" t="s">
        <v>100</v>
      </c>
      <c r="E53" s="164"/>
      <c r="F53" s="165">
        <f t="shared" si="1"/>
      </c>
      <c r="G53" s="157"/>
      <c r="H53" s="159"/>
      <c r="I53" s="157"/>
      <c r="J53" s="157"/>
      <c r="K53" s="157"/>
      <c r="L53" s="154"/>
    </row>
    <row r="54" spans="3:12" ht="12" customHeight="1">
      <c r="C54" s="354"/>
      <c r="D54" s="118" t="s">
        <v>101</v>
      </c>
      <c r="E54" s="164"/>
      <c r="F54" s="165">
        <f t="shared" si="1"/>
      </c>
      <c r="G54" s="157"/>
      <c r="H54" s="159"/>
      <c r="I54" s="157"/>
      <c r="J54" s="157"/>
      <c r="K54" s="157"/>
      <c r="L54" s="154"/>
    </row>
    <row r="55" spans="3:12" ht="12" customHeight="1">
      <c r="C55" s="354"/>
      <c r="D55" s="118" t="s">
        <v>102</v>
      </c>
      <c r="E55" s="164"/>
      <c r="F55" s="165">
        <f t="shared" si="1"/>
      </c>
      <c r="G55" s="157"/>
      <c r="H55" s="159"/>
      <c r="I55" s="157"/>
      <c r="J55" s="157"/>
      <c r="K55" s="157"/>
      <c r="L55" s="154"/>
    </row>
    <row r="56" spans="3:12" ht="12" customHeight="1">
      <c r="C56" s="354"/>
      <c r="D56" s="118" t="s">
        <v>103</v>
      </c>
      <c r="E56" s="164"/>
      <c r="F56" s="165">
        <f t="shared" si="1"/>
      </c>
      <c r="G56" s="157">
        <f>ROUNDUP(A21/4,0)</f>
        <v>0</v>
      </c>
      <c r="H56" s="159">
        <f>COUNT(E53:E58)</f>
        <v>0</v>
      </c>
      <c r="I56" s="157">
        <f>COUNTIF(F53:F58,"&lt;="&amp;$E$8)</f>
        <v>0</v>
      </c>
      <c r="J56" s="157">
        <f>(H56-I56)</f>
        <v>0</v>
      </c>
      <c r="K56" s="157">
        <f>COUNTIF(E53:E58,"&gt;="&amp;$K$8)</f>
        <v>0</v>
      </c>
      <c r="L56" s="154">
        <f>MAXA(E53:E58)</f>
        <v>0</v>
      </c>
    </row>
    <row r="57" spans="3:12" ht="12" customHeight="1">
      <c r="C57" s="354"/>
      <c r="D57" s="118" t="s">
        <v>104</v>
      </c>
      <c r="E57" s="164"/>
      <c r="F57" s="165">
        <f t="shared" si="1"/>
      </c>
      <c r="G57" s="157"/>
      <c r="H57" s="159"/>
      <c r="I57" s="157"/>
      <c r="J57" s="157"/>
      <c r="K57" s="157"/>
      <c r="L57" s="154"/>
    </row>
    <row r="58" spans="3:12" ht="12" customHeight="1">
      <c r="C58" s="354"/>
      <c r="D58" s="118" t="s">
        <v>105</v>
      </c>
      <c r="E58" s="164"/>
      <c r="F58" s="165">
        <f t="shared" si="1"/>
      </c>
      <c r="G58" s="152"/>
      <c r="H58" s="160"/>
      <c r="I58" s="152"/>
      <c r="J58" s="152"/>
      <c r="K58" s="152"/>
      <c r="L58" s="155"/>
    </row>
    <row r="59" spans="3:12" ht="12" customHeight="1">
      <c r="C59" s="354">
        <v>9</v>
      </c>
      <c r="D59" s="118" t="s">
        <v>100</v>
      </c>
      <c r="E59" s="164"/>
      <c r="F59" s="165">
        <f t="shared" si="1"/>
      </c>
      <c r="G59" s="157"/>
      <c r="H59" s="159"/>
      <c r="I59" s="157"/>
      <c r="J59" s="157"/>
      <c r="K59" s="157"/>
      <c r="L59" s="154"/>
    </row>
    <row r="60" spans="3:12" ht="12" customHeight="1">
      <c r="C60" s="354"/>
      <c r="D60" s="118" t="s">
        <v>101</v>
      </c>
      <c r="E60" s="164"/>
      <c r="F60" s="165">
        <f t="shared" si="1"/>
      </c>
      <c r="G60" s="157"/>
      <c r="H60" s="159"/>
      <c r="I60" s="157"/>
      <c r="J60" s="157"/>
      <c r="K60" s="157"/>
      <c r="L60" s="154"/>
    </row>
    <row r="61" spans="3:12" ht="12" customHeight="1">
      <c r="C61" s="354"/>
      <c r="D61" s="118" t="s">
        <v>102</v>
      </c>
      <c r="E61" s="164"/>
      <c r="F61" s="165">
        <f t="shared" si="1"/>
      </c>
      <c r="G61" s="157"/>
      <c r="H61" s="159"/>
      <c r="I61" s="157"/>
      <c r="J61" s="157"/>
      <c r="K61" s="157"/>
      <c r="L61" s="154"/>
    </row>
    <row r="62" spans="3:12" ht="12" customHeight="1">
      <c r="C62" s="354"/>
      <c r="D62" s="118" t="s">
        <v>103</v>
      </c>
      <c r="E62" s="164"/>
      <c r="F62" s="165">
        <f t="shared" si="1"/>
      </c>
      <c r="G62" s="157">
        <f>ROUNDUP(A22/4,0)</f>
        <v>0</v>
      </c>
      <c r="H62" s="159">
        <f>COUNT(E59:E64)</f>
        <v>0</v>
      </c>
      <c r="I62" s="157">
        <f>COUNTIF(F59:F64,"&lt;="&amp;$E$8)</f>
        <v>0</v>
      </c>
      <c r="J62" s="157">
        <f>(H62-I62)</f>
        <v>0</v>
      </c>
      <c r="K62" s="157">
        <f>COUNTIF(E59:E64,"&gt;="&amp;$K$8)</f>
        <v>0</v>
      </c>
      <c r="L62" s="154">
        <f>MAXA(E59:E64)</f>
        <v>0</v>
      </c>
    </row>
    <row r="63" spans="3:12" ht="12" customHeight="1">
      <c r="C63" s="354"/>
      <c r="D63" s="118" t="s">
        <v>104</v>
      </c>
      <c r="E63" s="164"/>
      <c r="F63" s="165">
        <f t="shared" si="1"/>
      </c>
      <c r="G63" s="157"/>
      <c r="H63" s="159"/>
      <c r="I63" s="157"/>
      <c r="J63" s="157"/>
      <c r="K63" s="157"/>
      <c r="L63" s="154"/>
    </row>
    <row r="64" spans="3:12" ht="12" customHeight="1">
      <c r="C64" s="354"/>
      <c r="D64" s="118" t="s">
        <v>105</v>
      </c>
      <c r="E64" s="164"/>
      <c r="F64" s="165">
        <f t="shared" si="1"/>
      </c>
      <c r="G64" s="152"/>
      <c r="H64" s="160"/>
      <c r="I64" s="152"/>
      <c r="J64" s="152"/>
      <c r="K64" s="152"/>
      <c r="L64" s="155"/>
    </row>
    <row r="65" spans="3:12" ht="12" customHeight="1">
      <c r="C65" s="354">
        <v>10</v>
      </c>
      <c r="D65" s="118" t="s">
        <v>100</v>
      </c>
      <c r="E65" s="164"/>
      <c r="F65" s="165">
        <f t="shared" si="1"/>
      </c>
      <c r="G65" s="157"/>
      <c r="H65" s="159"/>
      <c r="I65" s="157"/>
      <c r="J65" s="157"/>
      <c r="K65" s="157"/>
      <c r="L65" s="154"/>
    </row>
    <row r="66" spans="3:12" ht="12" customHeight="1">
      <c r="C66" s="354"/>
      <c r="D66" s="118" t="s">
        <v>101</v>
      </c>
      <c r="E66" s="164"/>
      <c r="F66" s="165">
        <f t="shared" si="1"/>
      </c>
      <c r="G66" s="157"/>
      <c r="H66" s="159"/>
      <c r="I66" s="157"/>
      <c r="J66" s="157"/>
      <c r="K66" s="157"/>
      <c r="L66" s="154"/>
    </row>
    <row r="67" spans="3:12" ht="12" customHeight="1">
      <c r="C67" s="354"/>
      <c r="D67" s="118" t="s">
        <v>102</v>
      </c>
      <c r="E67" s="164"/>
      <c r="F67" s="165">
        <f t="shared" si="1"/>
      </c>
      <c r="G67" s="157"/>
      <c r="H67" s="159"/>
      <c r="I67" s="157"/>
      <c r="J67" s="157"/>
      <c r="K67" s="157"/>
      <c r="L67" s="154"/>
    </row>
    <row r="68" spans="3:12" ht="12" customHeight="1">
      <c r="C68" s="354"/>
      <c r="D68" s="118" t="s">
        <v>103</v>
      </c>
      <c r="E68" s="164"/>
      <c r="F68" s="165">
        <f t="shared" si="1"/>
      </c>
      <c r="G68" s="157">
        <f>ROUNDUP(A23/4,0)</f>
        <v>0</v>
      </c>
      <c r="H68" s="159">
        <f>COUNT(E65:E70)</f>
        <v>0</v>
      </c>
      <c r="I68" s="157">
        <f>COUNTIF(F65:F70,"&lt;="&amp;$E$8)</f>
        <v>0</v>
      </c>
      <c r="J68" s="157">
        <f>(H68-I68)</f>
        <v>0</v>
      </c>
      <c r="K68" s="157">
        <f>COUNTIF(E65:E70,"&gt;="&amp;$K$8)</f>
        <v>0</v>
      </c>
      <c r="L68" s="154">
        <f>MAXA(E65:E70)</f>
        <v>0</v>
      </c>
    </row>
    <row r="69" spans="3:12" ht="12" customHeight="1">
      <c r="C69" s="354"/>
      <c r="D69" s="118" t="s">
        <v>104</v>
      </c>
      <c r="E69" s="164"/>
      <c r="F69" s="165">
        <f t="shared" si="1"/>
      </c>
      <c r="G69" s="157"/>
      <c r="H69" s="159"/>
      <c r="I69" s="157"/>
      <c r="J69" s="157"/>
      <c r="K69" s="157"/>
      <c r="L69" s="154"/>
    </row>
    <row r="70" spans="3:12" ht="12" customHeight="1">
      <c r="C70" s="354"/>
      <c r="D70" s="118" t="s">
        <v>105</v>
      </c>
      <c r="E70" s="164"/>
      <c r="F70" s="165">
        <f t="shared" si="1"/>
      </c>
      <c r="G70" s="152"/>
      <c r="H70" s="160"/>
      <c r="I70" s="152"/>
      <c r="J70" s="152"/>
      <c r="K70" s="152"/>
      <c r="L70" s="155"/>
    </row>
    <row r="71" spans="3:12" ht="12" customHeight="1">
      <c r="C71" s="354">
        <v>11</v>
      </c>
      <c r="D71" s="118" t="s">
        <v>100</v>
      </c>
      <c r="E71" s="164"/>
      <c r="F71" s="165">
        <f t="shared" si="1"/>
      </c>
      <c r="G71" s="157"/>
      <c r="H71" s="159"/>
      <c r="I71" s="157"/>
      <c r="J71" s="157"/>
      <c r="K71" s="157"/>
      <c r="L71" s="154"/>
    </row>
    <row r="72" spans="3:12" ht="12" customHeight="1">
      <c r="C72" s="354"/>
      <c r="D72" s="118" t="s">
        <v>101</v>
      </c>
      <c r="E72" s="164"/>
      <c r="F72" s="165">
        <f t="shared" si="1"/>
      </c>
      <c r="G72" s="157"/>
      <c r="H72" s="159"/>
      <c r="I72" s="157"/>
      <c r="J72" s="157"/>
      <c r="K72" s="157"/>
      <c r="L72" s="154"/>
    </row>
    <row r="73" spans="3:12" ht="12.75">
      <c r="C73" s="354"/>
      <c r="D73" s="118" t="s">
        <v>102</v>
      </c>
      <c r="E73" s="164"/>
      <c r="F73" s="165">
        <f t="shared" si="1"/>
      </c>
      <c r="G73" s="157"/>
      <c r="H73" s="159"/>
      <c r="I73" s="157"/>
      <c r="J73" s="157"/>
      <c r="K73" s="157"/>
      <c r="L73" s="154"/>
    </row>
    <row r="74" spans="3:12" ht="12.75">
      <c r="C74" s="354"/>
      <c r="D74" s="118" t="s">
        <v>103</v>
      </c>
      <c r="E74" s="164"/>
      <c r="F74" s="165">
        <f t="shared" si="1"/>
      </c>
      <c r="G74" s="157">
        <f>ROUNDUP(A24/4,0)</f>
        <v>0</v>
      </c>
      <c r="H74" s="159">
        <f>COUNT(E71:E76)</f>
        <v>0</v>
      </c>
      <c r="I74" s="157">
        <f>COUNTIF(F71:F76,"&lt;="&amp;$E$8)</f>
        <v>0</v>
      </c>
      <c r="J74" s="157">
        <f>(H74-I74)</f>
        <v>0</v>
      </c>
      <c r="K74" s="157">
        <f>COUNTIF(E71:E76,"&gt;="&amp;$K$8)</f>
        <v>0</v>
      </c>
      <c r="L74" s="154">
        <f>MAXA(E71:E76)</f>
        <v>0</v>
      </c>
    </row>
    <row r="75" spans="3:12" ht="12.75">
      <c r="C75" s="354"/>
      <c r="D75" s="118" t="s">
        <v>104</v>
      </c>
      <c r="E75" s="164"/>
      <c r="F75" s="165">
        <f t="shared" si="1"/>
      </c>
      <c r="G75" s="157"/>
      <c r="H75" s="159"/>
      <c r="I75" s="157"/>
      <c r="J75" s="157"/>
      <c r="K75" s="157"/>
      <c r="L75" s="154"/>
    </row>
    <row r="76" spans="3:12" ht="12.75">
      <c r="C76" s="354"/>
      <c r="D76" s="118" t="s">
        <v>105</v>
      </c>
      <c r="E76" s="164"/>
      <c r="F76" s="165">
        <f aca="true" t="shared" si="3" ref="F76:F139">IF(E76=0,"",ROUND(E76,1))</f>
      </c>
      <c r="G76" s="152"/>
      <c r="H76" s="160"/>
      <c r="I76" s="152"/>
      <c r="J76" s="152"/>
      <c r="K76" s="152"/>
      <c r="L76" s="155"/>
    </row>
    <row r="77" spans="3:12" ht="12.75">
      <c r="C77" s="354">
        <v>12</v>
      </c>
      <c r="D77" s="118" t="s">
        <v>100</v>
      </c>
      <c r="E77" s="164"/>
      <c r="F77" s="165">
        <f t="shared" si="3"/>
      </c>
      <c r="G77" s="157"/>
      <c r="H77" s="159"/>
      <c r="I77" s="157"/>
      <c r="J77" s="157"/>
      <c r="K77" s="157"/>
      <c r="L77" s="154"/>
    </row>
    <row r="78" spans="3:12" ht="12.75">
      <c r="C78" s="354"/>
      <c r="D78" s="118" t="s">
        <v>101</v>
      </c>
      <c r="E78" s="164"/>
      <c r="F78" s="165">
        <f t="shared" si="3"/>
      </c>
      <c r="G78" s="157"/>
      <c r="H78" s="159"/>
      <c r="I78" s="157"/>
      <c r="J78" s="157"/>
      <c r="K78" s="157"/>
      <c r="L78" s="154"/>
    </row>
    <row r="79" spans="3:12" ht="12.75">
      <c r="C79" s="354"/>
      <c r="D79" s="118" t="s">
        <v>102</v>
      </c>
      <c r="E79" s="164"/>
      <c r="F79" s="165">
        <f t="shared" si="3"/>
      </c>
      <c r="G79" s="157"/>
      <c r="H79" s="159"/>
      <c r="I79" s="157"/>
      <c r="J79" s="157"/>
      <c r="K79" s="157"/>
      <c r="L79" s="154"/>
    </row>
    <row r="80" spans="3:12" ht="12.75">
      <c r="C80" s="354"/>
      <c r="D80" s="118" t="s">
        <v>103</v>
      </c>
      <c r="E80" s="164"/>
      <c r="F80" s="165">
        <f t="shared" si="3"/>
      </c>
      <c r="G80" s="157">
        <f>ROUNDUP(A25/4,0)</f>
        <v>0</v>
      </c>
      <c r="H80" s="159">
        <f>COUNT(E77:E82)</f>
        <v>0</v>
      </c>
      <c r="I80" s="157">
        <f>COUNTIF(F77:F82,"&lt;="&amp;$E$8)</f>
        <v>0</v>
      </c>
      <c r="J80" s="157">
        <f>(H80-I80)</f>
        <v>0</v>
      </c>
      <c r="K80" s="157">
        <f>COUNTIF(E77:E82,"&gt;="&amp;$K$8)</f>
        <v>0</v>
      </c>
      <c r="L80" s="154">
        <f>MAXA(E77:E82)</f>
        <v>0</v>
      </c>
    </row>
    <row r="81" spans="3:12" ht="12.75">
      <c r="C81" s="354"/>
      <c r="D81" s="118" t="s">
        <v>104</v>
      </c>
      <c r="E81" s="164"/>
      <c r="F81" s="165">
        <f t="shared" si="3"/>
      </c>
      <c r="G81" s="157"/>
      <c r="H81" s="159"/>
      <c r="I81" s="157"/>
      <c r="J81" s="157"/>
      <c r="K81" s="157"/>
      <c r="L81" s="154"/>
    </row>
    <row r="82" spans="3:12" ht="12.75">
      <c r="C82" s="354"/>
      <c r="D82" s="118" t="s">
        <v>105</v>
      </c>
      <c r="E82" s="164"/>
      <c r="F82" s="165">
        <f t="shared" si="3"/>
      </c>
      <c r="G82" s="152"/>
      <c r="H82" s="160"/>
      <c r="I82" s="152"/>
      <c r="J82" s="152"/>
      <c r="K82" s="152"/>
      <c r="L82" s="155"/>
    </row>
    <row r="83" spans="3:12" ht="12.75">
      <c r="C83" s="354">
        <v>13</v>
      </c>
      <c r="D83" s="118" t="s">
        <v>100</v>
      </c>
      <c r="E83" s="164"/>
      <c r="F83" s="165">
        <f t="shared" si="3"/>
      </c>
      <c r="G83" s="157"/>
      <c r="H83" s="159"/>
      <c r="I83" s="157"/>
      <c r="J83" s="157"/>
      <c r="K83" s="157"/>
      <c r="L83" s="154"/>
    </row>
    <row r="84" spans="3:12" ht="12.75">
      <c r="C84" s="354"/>
      <c r="D84" s="118" t="s">
        <v>101</v>
      </c>
      <c r="E84" s="164"/>
      <c r="F84" s="165">
        <f t="shared" si="3"/>
      </c>
      <c r="G84" s="157"/>
      <c r="H84" s="159"/>
      <c r="I84" s="157"/>
      <c r="J84" s="157"/>
      <c r="K84" s="157"/>
      <c r="L84" s="154"/>
    </row>
    <row r="85" spans="3:12" ht="12.75">
      <c r="C85" s="354"/>
      <c r="D85" s="118" t="s">
        <v>102</v>
      </c>
      <c r="E85" s="164"/>
      <c r="F85" s="165">
        <f t="shared" si="3"/>
      </c>
      <c r="G85" s="157"/>
      <c r="H85" s="159"/>
      <c r="I85" s="157"/>
      <c r="J85" s="157"/>
      <c r="K85" s="157"/>
      <c r="L85" s="154"/>
    </row>
    <row r="86" spans="3:12" ht="12.75">
      <c r="C86" s="354"/>
      <c r="D86" s="118" t="s">
        <v>103</v>
      </c>
      <c r="E86" s="164"/>
      <c r="F86" s="165">
        <f t="shared" si="3"/>
      </c>
      <c r="G86" s="157">
        <f>ROUNDUP(A26/4,0)</f>
        <v>0</v>
      </c>
      <c r="H86" s="159">
        <f>COUNT(E83:E88)</f>
        <v>0</v>
      </c>
      <c r="I86" s="157">
        <f>COUNTIF(F83:F88,"&lt;="&amp;$E$8)</f>
        <v>0</v>
      </c>
      <c r="J86" s="157">
        <f>(H86-I86)</f>
        <v>0</v>
      </c>
      <c r="K86" s="157">
        <f>COUNTIF(E83:E88,"&gt;="&amp;$K$8)</f>
        <v>0</v>
      </c>
      <c r="L86" s="154">
        <f>MAXA(E83:E88)</f>
        <v>0</v>
      </c>
    </row>
    <row r="87" spans="3:12" ht="12.75">
      <c r="C87" s="354"/>
      <c r="D87" s="118" t="s">
        <v>104</v>
      </c>
      <c r="E87" s="164"/>
      <c r="F87" s="165">
        <f t="shared" si="3"/>
      </c>
      <c r="G87" s="157"/>
      <c r="H87" s="159"/>
      <c r="I87" s="157"/>
      <c r="J87" s="157"/>
      <c r="K87" s="157"/>
      <c r="L87" s="154"/>
    </row>
    <row r="88" spans="3:12" ht="12.75">
      <c r="C88" s="354"/>
      <c r="D88" s="118" t="s">
        <v>105</v>
      </c>
      <c r="E88" s="164"/>
      <c r="F88" s="165">
        <f t="shared" si="3"/>
      </c>
      <c r="G88" s="152"/>
      <c r="H88" s="160"/>
      <c r="I88" s="152"/>
      <c r="J88" s="152"/>
      <c r="K88" s="152"/>
      <c r="L88" s="155"/>
    </row>
    <row r="89" spans="3:12" ht="12.75">
      <c r="C89" s="354">
        <v>14</v>
      </c>
      <c r="D89" s="118" t="s">
        <v>100</v>
      </c>
      <c r="E89" s="164"/>
      <c r="F89" s="165">
        <f t="shared" si="3"/>
      </c>
      <c r="G89" s="157"/>
      <c r="H89" s="159"/>
      <c r="I89" s="157"/>
      <c r="J89" s="157"/>
      <c r="K89" s="157"/>
      <c r="L89" s="154"/>
    </row>
    <row r="90" spans="3:12" ht="12.75">
      <c r="C90" s="354"/>
      <c r="D90" s="118" t="s">
        <v>101</v>
      </c>
      <c r="E90" s="164"/>
      <c r="F90" s="165">
        <f t="shared" si="3"/>
      </c>
      <c r="G90" s="157"/>
      <c r="H90" s="159"/>
      <c r="I90" s="157"/>
      <c r="J90" s="157"/>
      <c r="K90" s="157"/>
      <c r="L90" s="154"/>
    </row>
    <row r="91" spans="3:12" ht="12.75">
      <c r="C91" s="354"/>
      <c r="D91" s="118" t="s">
        <v>102</v>
      </c>
      <c r="E91" s="164"/>
      <c r="F91" s="165">
        <f t="shared" si="3"/>
      </c>
      <c r="G91" s="157"/>
      <c r="H91" s="159"/>
      <c r="I91" s="157"/>
      <c r="J91" s="157"/>
      <c r="K91" s="157"/>
      <c r="L91" s="154"/>
    </row>
    <row r="92" spans="3:12" ht="12.75">
      <c r="C92" s="354"/>
      <c r="D92" s="118" t="s">
        <v>103</v>
      </c>
      <c r="E92" s="164"/>
      <c r="F92" s="165">
        <f t="shared" si="3"/>
      </c>
      <c r="G92" s="157">
        <f>ROUNDUP(A27/4,0)</f>
        <v>0</v>
      </c>
      <c r="H92" s="159">
        <f>COUNT(E89:E94)</f>
        <v>0</v>
      </c>
      <c r="I92" s="157">
        <f>COUNTIF(F89:F94,"&lt;="&amp;$E$8)</f>
        <v>0</v>
      </c>
      <c r="J92" s="157">
        <f>(H92-I92)</f>
        <v>0</v>
      </c>
      <c r="K92" s="157">
        <f>COUNTIF(E89:E94,"&gt;="&amp;$K$8)</f>
        <v>0</v>
      </c>
      <c r="L92" s="154">
        <f>MAXA(E89:E94)</f>
        <v>0</v>
      </c>
    </row>
    <row r="93" spans="3:12" ht="12.75">
      <c r="C93" s="354"/>
      <c r="D93" s="118" t="s">
        <v>104</v>
      </c>
      <c r="E93" s="164"/>
      <c r="F93" s="165">
        <f t="shared" si="3"/>
      </c>
      <c r="G93" s="157"/>
      <c r="H93" s="159"/>
      <c r="I93" s="157"/>
      <c r="J93" s="157"/>
      <c r="K93" s="157"/>
      <c r="L93" s="154"/>
    </row>
    <row r="94" spans="3:12" ht="12.75">
      <c r="C94" s="354"/>
      <c r="D94" s="118" t="s">
        <v>105</v>
      </c>
      <c r="E94" s="164"/>
      <c r="F94" s="165">
        <f t="shared" si="3"/>
      </c>
      <c r="G94" s="152"/>
      <c r="H94" s="160"/>
      <c r="I94" s="152"/>
      <c r="J94" s="152"/>
      <c r="K94" s="152"/>
      <c r="L94" s="155"/>
    </row>
    <row r="95" spans="3:12" ht="12.75">
      <c r="C95" s="354">
        <v>15</v>
      </c>
      <c r="D95" s="118" t="s">
        <v>100</v>
      </c>
      <c r="E95" s="164"/>
      <c r="F95" s="165">
        <f t="shared" si="3"/>
      </c>
      <c r="G95" s="157"/>
      <c r="H95" s="159"/>
      <c r="I95" s="157"/>
      <c r="J95" s="157"/>
      <c r="K95" s="157"/>
      <c r="L95" s="154"/>
    </row>
    <row r="96" spans="3:12" ht="12.75">
      <c r="C96" s="354"/>
      <c r="D96" s="118" t="s">
        <v>101</v>
      </c>
      <c r="E96" s="164"/>
      <c r="F96" s="165">
        <f t="shared" si="3"/>
      </c>
      <c r="G96" s="157"/>
      <c r="H96" s="159"/>
      <c r="I96" s="157"/>
      <c r="J96" s="157"/>
      <c r="K96" s="157"/>
      <c r="L96" s="154"/>
    </row>
    <row r="97" spans="3:12" ht="12.75">
      <c r="C97" s="354"/>
      <c r="D97" s="118" t="s">
        <v>102</v>
      </c>
      <c r="E97" s="164"/>
      <c r="F97" s="165">
        <f t="shared" si="3"/>
      </c>
      <c r="G97" s="157"/>
      <c r="H97" s="159"/>
      <c r="I97" s="157"/>
      <c r="J97" s="157"/>
      <c r="K97" s="157"/>
      <c r="L97" s="154"/>
    </row>
    <row r="98" spans="3:12" ht="12.75">
      <c r="C98" s="354"/>
      <c r="D98" s="118" t="s">
        <v>103</v>
      </c>
      <c r="E98" s="164"/>
      <c r="F98" s="165">
        <f t="shared" si="3"/>
      </c>
      <c r="G98" s="157">
        <f>ROUNDUP(A28/4,0)</f>
        <v>0</v>
      </c>
      <c r="H98" s="159">
        <f>COUNT(E95:E100)</f>
        <v>0</v>
      </c>
      <c r="I98" s="157">
        <f>COUNTIF(F95:F100,"&lt;="&amp;$E$8)</f>
        <v>0</v>
      </c>
      <c r="J98" s="157">
        <f>(H98-I98)</f>
        <v>0</v>
      </c>
      <c r="K98" s="157">
        <f>COUNTIF(E95:E100,"&gt;="&amp;$K$8)</f>
        <v>0</v>
      </c>
      <c r="L98" s="154">
        <f>MAXA(E95:E100)</f>
        <v>0</v>
      </c>
    </row>
    <row r="99" spans="3:12" ht="12.75">
      <c r="C99" s="354"/>
      <c r="D99" s="118" t="s">
        <v>104</v>
      </c>
      <c r="E99" s="164"/>
      <c r="F99" s="165">
        <f t="shared" si="3"/>
      </c>
      <c r="G99" s="157"/>
      <c r="H99" s="159"/>
      <c r="I99" s="157"/>
      <c r="J99" s="157"/>
      <c r="K99" s="157"/>
      <c r="L99" s="154"/>
    </row>
    <row r="100" spans="3:12" ht="12.75">
      <c r="C100" s="354"/>
      <c r="D100" s="118" t="s">
        <v>105</v>
      </c>
      <c r="E100" s="164"/>
      <c r="F100" s="165">
        <f t="shared" si="3"/>
      </c>
      <c r="G100" s="152"/>
      <c r="H100" s="160"/>
      <c r="I100" s="152"/>
      <c r="J100" s="152"/>
      <c r="K100" s="152"/>
      <c r="L100" s="155"/>
    </row>
    <row r="101" spans="3:12" ht="12.75">
      <c r="C101" s="354">
        <v>16</v>
      </c>
      <c r="D101" s="118" t="s">
        <v>100</v>
      </c>
      <c r="E101" s="164"/>
      <c r="F101" s="165">
        <f t="shared" si="3"/>
      </c>
      <c r="G101" s="157"/>
      <c r="H101" s="159"/>
      <c r="I101" s="157"/>
      <c r="J101" s="157"/>
      <c r="K101" s="157"/>
      <c r="L101" s="154"/>
    </row>
    <row r="102" spans="3:12" ht="12.75">
      <c r="C102" s="354"/>
      <c r="D102" s="118" t="s">
        <v>101</v>
      </c>
      <c r="E102" s="164"/>
      <c r="F102" s="165">
        <f t="shared" si="3"/>
      </c>
      <c r="G102" s="157"/>
      <c r="H102" s="159"/>
      <c r="I102" s="157"/>
      <c r="J102" s="157"/>
      <c r="K102" s="157"/>
      <c r="L102" s="154"/>
    </row>
    <row r="103" spans="3:12" ht="12.75">
      <c r="C103" s="354"/>
      <c r="D103" s="118" t="s">
        <v>102</v>
      </c>
      <c r="E103" s="164"/>
      <c r="F103" s="165">
        <f t="shared" si="3"/>
      </c>
      <c r="G103" s="157"/>
      <c r="H103" s="159"/>
      <c r="I103" s="157"/>
      <c r="J103" s="157"/>
      <c r="K103" s="157"/>
      <c r="L103" s="154"/>
    </row>
    <row r="104" spans="3:12" ht="12.75">
      <c r="C104" s="354"/>
      <c r="D104" s="118" t="s">
        <v>103</v>
      </c>
      <c r="E104" s="164"/>
      <c r="F104" s="165">
        <f t="shared" si="3"/>
      </c>
      <c r="G104" s="157">
        <f>ROUNDUP(A29/4,0)</f>
        <v>0</v>
      </c>
      <c r="H104" s="159">
        <f>COUNT(E101:E106)</f>
        <v>0</v>
      </c>
      <c r="I104" s="157">
        <f>COUNTIF(F101:F106,"&lt;="&amp;$E$8)</f>
        <v>0</v>
      </c>
      <c r="J104" s="157">
        <f>(H104-I104)</f>
        <v>0</v>
      </c>
      <c r="K104" s="157">
        <f>COUNTIF(E101:E106,"&gt;="&amp;$K$8)</f>
        <v>0</v>
      </c>
      <c r="L104" s="154">
        <f>MAXA(E101:E106)</f>
        <v>0</v>
      </c>
    </row>
    <row r="105" spans="3:12" ht="12.75">
      <c r="C105" s="354"/>
      <c r="D105" s="118" t="s">
        <v>104</v>
      </c>
      <c r="E105" s="164"/>
      <c r="F105" s="165">
        <f t="shared" si="3"/>
      </c>
      <c r="G105" s="157"/>
      <c r="H105" s="159"/>
      <c r="I105" s="157"/>
      <c r="J105" s="157"/>
      <c r="K105" s="157"/>
      <c r="L105" s="154"/>
    </row>
    <row r="106" spans="3:12" ht="12.75">
      <c r="C106" s="354"/>
      <c r="D106" s="118" t="s">
        <v>105</v>
      </c>
      <c r="E106" s="164"/>
      <c r="F106" s="165">
        <f t="shared" si="3"/>
      </c>
      <c r="G106" s="152"/>
      <c r="H106" s="160"/>
      <c r="I106" s="152"/>
      <c r="J106" s="152"/>
      <c r="K106" s="152"/>
      <c r="L106" s="155"/>
    </row>
    <row r="107" spans="3:12" ht="12.75">
      <c r="C107" s="354">
        <v>17</v>
      </c>
      <c r="D107" s="118" t="s">
        <v>100</v>
      </c>
      <c r="E107" s="164"/>
      <c r="F107" s="165">
        <f t="shared" si="3"/>
      </c>
      <c r="G107" s="157"/>
      <c r="H107" s="159"/>
      <c r="I107" s="157"/>
      <c r="J107" s="157"/>
      <c r="K107" s="157"/>
      <c r="L107" s="154"/>
    </row>
    <row r="108" spans="3:12" ht="12.75">
      <c r="C108" s="354"/>
      <c r="D108" s="118" t="s">
        <v>101</v>
      </c>
      <c r="E108" s="164"/>
      <c r="F108" s="165">
        <f t="shared" si="3"/>
      </c>
      <c r="G108" s="157"/>
      <c r="H108" s="159"/>
      <c r="I108" s="157"/>
      <c r="J108" s="157"/>
      <c r="K108" s="157"/>
      <c r="L108" s="154"/>
    </row>
    <row r="109" spans="3:12" ht="12.75">
      <c r="C109" s="354"/>
      <c r="D109" s="118" t="s">
        <v>102</v>
      </c>
      <c r="E109" s="164"/>
      <c r="F109" s="165">
        <f t="shared" si="3"/>
      </c>
      <c r="G109" s="157"/>
      <c r="H109" s="159"/>
      <c r="I109" s="157"/>
      <c r="J109" s="157"/>
      <c r="K109" s="157"/>
      <c r="L109" s="154"/>
    </row>
    <row r="110" spans="3:12" ht="12.75">
      <c r="C110" s="354"/>
      <c r="D110" s="118" t="s">
        <v>103</v>
      </c>
      <c r="E110" s="164"/>
      <c r="F110" s="165">
        <f t="shared" si="3"/>
      </c>
      <c r="G110" s="157">
        <f>ROUNDUP(A30/4,0)</f>
        <v>0</v>
      </c>
      <c r="H110" s="159">
        <f>COUNT(E107:E112)</f>
        <v>0</v>
      </c>
      <c r="I110" s="157">
        <f>COUNTIF(F107:F112,"&lt;="&amp;$E$8)</f>
        <v>0</v>
      </c>
      <c r="J110" s="157">
        <f>(H110-I110)</f>
        <v>0</v>
      </c>
      <c r="K110" s="157">
        <f>COUNTIF(E107:E112,"&gt;="&amp;$K$8)</f>
        <v>0</v>
      </c>
      <c r="L110" s="154">
        <f>MAXA(E107:E112)</f>
        <v>0</v>
      </c>
    </row>
    <row r="111" spans="3:12" ht="12.75">
      <c r="C111" s="354"/>
      <c r="D111" s="118" t="s">
        <v>104</v>
      </c>
      <c r="E111" s="164"/>
      <c r="F111" s="165">
        <f t="shared" si="3"/>
      </c>
      <c r="G111" s="157"/>
      <c r="H111" s="159"/>
      <c r="I111" s="157"/>
      <c r="J111" s="157"/>
      <c r="K111" s="157"/>
      <c r="L111" s="154"/>
    </row>
    <row r="112" spans="3:12" ht="12.75">
      <c r="C112" s="354"/>
      <c r="D112" s="118" t="s">
        <v>105</v>
      </c>
      <c r="E112" s="164"/>
      <c r="F112" s="165">
        <f t="shared" si="3"/>
      </c>
      <c r="G112" s="152"/>
      <c r="H112" s="160"/>
      <c r="I112" s="152"/>
      <c r="J112" s="152"/>
      <c r="K112" s="152"/>
      <c r="L112" s="155"/>
    </row>
    <row r="113" spans="3:12" ht="12.75">
      <c r="C113" s="354">
        <v>18</v>
      </c>
      <c r="D113" s="118" t="s">
        <v>100</v>
      </c>
      <c r="E113" s="164"/>
      <c r="F113" s="165">
        <f t="shared" si="3"/>
      </c>
      <c r="G113" s="157"/>
      <c r="H113" s="159"/>
      <c r="I113" s="157"/>
      <c r="J113" s="157"/>
      <c r="K113" s="157"/>
      <c r="L113" s="154"/>
    </row>
    <row r="114" spans="3:12" ht="12.75">
      <c r="C114" s="354"/>
      <c r="D114" s="118" t="s">
        <v>101</v>
      </c>
      <c r="E114" s="164"/>
      <c r="F114" s="165">
        <f t="shared" si="3"/>
      </c>
      <c r="G114" s="157"/>
      <c r="H114" s="159"/>
      <c r="I114" s="157"/>
      <c r="J114" s="157"/>
      <c r="K114" s="157"/>
      <c r="L114" s="154"/>
    </row>
    <row r="115" spans="3:12" ht="12.75">
      <c r="C115" s="354"/>
      <c r="D115" s="118" t="s">
        <v>102</v>
      </c>
      <c r="E115" s="164"/>
      <c r="F115" s="165">
        <f t="shared" si="3"/>
      </c>
      <c r="G115" s="157"/>
      <c r="H115" s="159"/>
      <c r="I115" s="157"/>
      <c r="J115" s="157"/>
      <c r="K115" s="157"/>
      <c r="L115" s="154"/>
    </row>
    <row r="116" spans="3:12" ht="12.75">
      <c r="C116" s="354"/>
      <c r="D116" s="118" t="s">
        <v>103</v>
      </c>
      <c r="E116" s="164"/>
      <c r="F116" s="165">
        <f t="shared" si="3"/>
      </c>
      <c r="G116" s="157">
        <f>ROUNDUP(A31/4,0)</f>
        <v>0</v>
      </c>
      <c r="H116" s="159">
        <f>COUNT(E113:E118)</f>
        <v>0</v>
      </c>
      <c r="I116" s="157">
        <f>COUNTIF(F113:F118,"&lt;="&amp;$E$8)</f>
        <v>0</v>
      </c>
      <c r="J116" s="157">
        <f>(H116-I116)</f>
        <v>0</v>
      </c>
      <c r="K116" s="157">
        <f>COUNTIF(E113:E118,"&gt;="&amp;$K$8)</f>
        <v>0</v>
      </c>
      <c r="L116" s="154">
        <f>MAXA(E113:E118)</f>
        <v>0</v>
      </c>
    </row>
    <row r="117" spans="3:12" ht="12.75">
      <c r="C117" s="354"/>
      <c r="D117" s="118" t="s">
        <v>104</v>
      </c>
      <c r="E117" s="164"/>
      <c r="F117" s="165">
        <f t="shared" si="3"/>
      </c>
      <c r="G117" s="157"/>
      <c r="H117" s="159"/>
      <c r="I117" s="157"/>
      <c r="J117" s="157"/>
      <c r="K117" s="157"/>
      <c r="L117" s="154"/>
    </row>
    <row r="118" spans="3:12" ht="12.75">
      <c r="C118" s="354"/>
      <c r="D118" s="118" t="s">
        <v>105</v>
      </c>
      <c r="E118" s="164"/>
      <c r="F118" s="165">
        <f t="shared" si="3"/>
      </c>
      <c r="G118" s="152"/>
      <c r="H118" s="160"/>
      <c r="I118" s="152"/>
      <c r="J118" s="152"/>
      <c r="K118" s="152"/>
      <c r="L118" s="155"/>
    </row>
    <row r="119" spans="3:12" ht="12.75">
      <c r="C119" s="354">
        <v>19</v>
      </c>
      <c r="D119" s="118" t="s">
        <v>100</v>
      </c>
      <c r="E119" s="164"/>
      <c r="F119" s="165">
        <f t="shared" si="3"/>
      </c>
      <c r="G119" s="157"/>
      <c r="H119" s="159"/>
      <c r="I119" s="157"/>
      <c r="J119" s="157"/>
      <c r="K119" s="157"/>
      <c r="L119" s="154"/>
    </row>
    <row r="120" spans="3:12" ht="12.75">
      <c r="C120" s="354"/>
      <c r="D120" s="118" t="s">
        <v>101</v>
      </c>
      <c r="E120" s="164"/>
      <c r="F120" s="165">
        <f t="shared" si="3"/>
      </c>
      <c r="G120" s="157"/>
      <c r="H120" s="159"/>
      <c r="I120" s="157"/>
      <c r="J120" s="157"/>
      <c r="K120" s="157"/>
      <c r="L120" s="154"/>
    </row>
    <row r="121" spans="3:12" ht="12.75">
      <c r="C121" s="354"/>
      <c r="D121" s="118" t="s">
        <v>102</v>
      </c>
      <c r="E121" s="164"/>
      <c r="F121" s="165">
        <f t="shared" si="3"/>
      </c>
      <c r="G121" s="157"/>
      <c r="H121" s="159"/>
      <c r="I121" s="157"/>
      <c r="J121" s="157"/>
      <c r="K121" s="157"/>
      <c r="L121" s="154"/>
    </row>
    <row r="122" spans="3:12" ht="12.75">
      <c r="C122" s="354"/>
      <c r="D122" s="118" t="s">
        <v>103</v>
      </c>
      <c r="E122" s="164"/>
      <c r="F122" s="165">
        <f t="shared" si="3"/>
      </c>
      <c r="G122" s="157">
        <f>ROUNDUP(A32/4,0)</f>
        <v>0</v>
      </c>
      <c r="H122" s="159">
        <f>COUNT(E119:E124)</f>
        <v>0</v>
      </c>
      <c r="I122" s="157">
        <f>COUNTIF(F119:F124,"&lt;="&amp;$E$8)</f>
        <v>0</v>
      </c>
      <c r="J122" s="157">
        <f>(H122-I122)</f>
        <v>0</v>
      </c>
      <c r="K122" s="157">
        <f>COUNTIF(E119:E124,"&gt;="&amp;$K$8)</f>
        <v>0</v>
      </c>
      <c r="L122" s="154">
        <f>MAXA(E119:E124)</f>
        <v>0</v>
      </c>
    </row>
    <row r="123" spans="3:12" ht="12.75">
      <c r="C123" s="354"/>
      <c r="D123" s="118" t="s">
        <v>104</v>
      </c>
      <c r="E123" s="164"/>
      <c r="F123" s="165">
        <f t="shared" si="3"/>
      </c>
      <c r="G123" s="157"/>
      <c r="H123" s="159"/>
      <c r="I123" s="157"/>
      <c r="J123" s="157"/>
      <c r="K123" s="157"/>
      <c r="L123" s="154"/>
    </row>
    <row r="124" spans="3:12" ht="12.75">
      <c r="C124" s="354"/>
      <c r="D124" s="118" t="s">
        <v>105</v>
      </c>
      <c r="E124" s="164"/>
      <c r="F124" s="165">
        <f t="shared" si="3"/>
      </c>
      <c r="G124" s="152"/>
      <c r="H124" s="160"/>
      <c r="I124" s="152"/>
      <c r="J124" s="152"/>
      <c r="K124" s="152"/>
      <c r="L124" s="155"/>
    </row>
    <row r="125" spans="3:12" ht="12.75">
      <c r="C125" s="354">
        <v>20</v>
      </c>
      <c r="D125" s="118" t="s">
        <v>100</v>
      </c>
      <c r="E125" s="164"/>
      <c r="F125" s="165">
        <f t="shared" si="3"/>
      </c>
      <c r="G125" s="157"/>
      <c r="H125" s="159"/>
      <c r="I125" s="157"/>
      <c r="J125" s="157"/>
      <c r="K125" s="157"/>
      <c r="L125" s="154"/>
    </row>
    <row r="126" spans="3:12" ht="12.75">
      <c r="C126" s="354"/>
      <c r="D126" s="118" t="s">
        <v>101</v>
      </c>
      <c r="E126" s="164"/>
      <c r="F126" s="165">
        <f t="shared" si="3"/>
      </c>
      <c r="G126" s="157"/>
      <c r="H126" s="159"/>
      <c r="I126" s="157"/>
      <c r="J126" s="157"/>
      <c r="K126" s="157"/>
      <c r="L126" s="154"/>
    </row>
    <row r="127" spans="3:12" ht="12.75">
      <c r="C127" s="354"/>
      <c r="D127" s="118" t="s">
        <v>102</v>
      </c>
      <c r="E127" s="164"/>
      <c r="F127" s="165">
        <f t="shared" si="3"/>
      </c>
      <c r="G127" s="157"/>
      <c r="H127" s="159"/>
      <c r="I127" s="157"/>
      <c r="J127" s="157"/>
      <c r="K127" s="157"/>
      <c r="L127" s="154"/>
    </row>
    <row r="128" spans="3:12" ht="12.75">
      <c r="C128" s="354"/>
      <c r="D128" s="118" t="s">
        <v>103</v>
      </c>
      <c r="E128" s="164"/>
      <c r="F128" s="165">
        <f t="shared" si="3"/>
      </c>
      <c r="G128" s="157">
        <f>ROUNDUP(A33/4,0)</f>
        <v>0</v>
      </c>
      <c r="H128" s="159">
        <f>COUNT(E125:E130)</f>
        <v>0</v>
      </c>
      <c r="I128" s="157">
        <f>COUNTIF(F125:F130,"&lt;="&amp;$E$8)</f>
        <v>0</v>
      </c>
      <c r="J128" s="157">
        <f>(H128-I128)</f>
        <v>0</v>
      </c>
      <c r="K128" s="157">
        <f>COUNTIF(E125:E130,"&gt;="&amp;$K$8)</f>
        <v>0</v>
      </c>
      <c r="L128" s="154">
        <f>MAXA(E125:E130)</f>
        <v>0</v>
      </c>
    </row>
    <row r="129" spans="3:12" ht="12.75">
      <c r="C129" s="354"/>
      <c r="D129" s="118" t="s">
        <v>104</v>
      </c>
      <c r="E129" s="164"/>
      <c r="F129" s="165">
        <f t="shared" si="3"/>
      </c>
      <c r="G129" s="157"/>
      <c r="H129" s="159"/>
      <c r="I129" s="157"/>
      <c r="J129" s="157"/>
      <c r="K129" s="157"/>
      <c r="L129" s="154"/>
    </row>
    <row r="130" spans="3:12" ht="12.75">
      <c r="C130" s="354"/>
      <c r="D130" s="118" t="s">
        <v>105</v>
      </c>
      <c r="E130" s="164"/>
      <c r="F130" s="165">
        <f t="shared" si="3"/>
      </c>
      <c r="G130" s="152"/>
      <c r="H130" s="160"/>
      <c r="I130" s="152"/>
      <c r="J130" s="152"/>
      <c r="K130" s="152"/>
      <c r="L130" s="155"/>
    </row>
    <row r="131" spans="3:12" ht="12.75">
      <c r="C131" s="354">
        <v>21</v>
      </c>
      <c r="D131" s="118" t="s">
        <v>100</v>
      </c>
      <c r="E131" s="164"/>
      <c r="F131" s="165">
        <f t="shared" si="3"/>
      </c>
      <c r="G131" s="157"/>
      <c r="H131" s="159"/>
      <c r="I131" s="157"/>
      <c r="J131" s="157"/>
      <c r="K131" s="157"/>
      <c r="L131" s="154"/>
    </row>
    <row r="132" spans="3:12" ht="12.75">
      <c r="C132" s="354"/>
      <c r="D132" s="118" t="s">
        <v>101</v>
      </c>
      <c r="E132" s="164"/>
      <c r="F132" s="165">
        <f t="shared" si="3"/>
      </c>
      <c r="G132" s="157"/>
      <c r="H132" s="159"/>
      <c r="I132" s="157"/>
      <c r="J132" s="157"/>
      <c r="K132" s="157"/>
      <c r="L132" s="154"/>
    </row>
    <row r="133" spans="3:12" ht="12.75">
      <c r="C133" s="354"/>
      <c r="D133" s="118" t="s">
        <v>102</v>
      </c>
      <c r="E133" s="164"/>
      <c r="F133" s="165">
        <f t="shared" si="3"/>
      </c>
      <c r="G133" s="157"/>
      <c r="H133" s="159"/>
      <c r="I133" s="157"/>
      <c r="J133" s="157"/>
      <c r="K133" s="157"/>
      <c r="L133" s="154"/>
    </row>
    <row r="134" spans="3:12" ht="12.75">
      <c r="C134" s="354"/>
      <c r="D134" s="118" t="s">
        <v>103</v>
      </c>
      <c r="E134" s="164"/>
      <c r="F134" s="165">
        <f t="shared" si="3"/>
      </c>
      <c r="G134" s="157">
        <f>ROUNDUP(A34/4,0)</f>
        <v>0</v>
      </c>
      <c r="H134" s="159">
        <f>COUNT(E131:E136)</f>
        <v>0</v>
      </c>
      <c r="I134" s="157">
        <f>COUNTIF(F131:F136,"&lt;="&amp;$E$8)</f>
        <v>0</v>
      </c>
      <c r="J134" s="157">
        <f>(H134-I134)</f>
        <v>0</v>
      </c>
      <c r="K134" s="157">
        <f>COUNTIF(E131:E136,"&gt;="&amp;$K$8)</f>
        <v>0</v>
      </c>
      <c r="L134" s="154">
        <f>MAXA(E131:E136)</f>
        <v>0</v>
      </c>
    </row>
    <row r="135" spans="3:12" ht="12.75">
      <c r="C135" s="354"/>
      <c r="D135" s="118" t="s">
        <v>104</v>
      </c>
      <c r="E135" s="164"/>
      <c r="F135" s="165">
        <f t="shared" si="3"/>
      </c>
      <c r="G135" s="157"/>
      <c r="H135" s="159"/>
      <c r="I135" s="157"/>
      <c r="J135" s="157"/>
      <c r="K135" s="157"/>
      <c r="L135" s="154"/>
    </row>
    <row r="136" spans="3:12" ht="12.75">
      <c r="C136" s="354"/>
      <c r="D136" s="118" t="s">
        <v>105</v>
      </c>
      <c r="E136" s="164"/>
      <c r="F136" s="165">
        <f t="shared" si="3"/>
      </c>
      <c r="G136" s="152"/>
      <c r="H136" s="160"/>
      <c r="I136" s="152"/>
      <c r="J136" s="152"/>
      <c r="K136" s="152"/>
      <c r="L136" s="155"/>
    </row>
    <row r="137" spans="3:12" ht="12.75">
      <c r="C137" s="354">
        <v>22</v>
      </c>
      <c r="D137" s="118" t="s">
        <v>100</v>
      </c>
      <c r="E137" s="164"/>
      <c r="F137" s="165">
        <f t="shared" si="3"/>
      </c>
      <c r="G137" s="157"/>
      <c r="H137" s="159"/>
      <c r="I137" s="157"/>
      <c r="J137" s="157"/>
      <c r="K137" s="157"/>
      <c r="L137" s="154"/>
    </row>
    <row r="138" spans="3:12" ht="12.75">
      <c r="C138" s="354"/>
      <c r="D138" s="118" t="s">
        <v>101</v>
      </c>
      <c r="E138" s="164"/>
      <c r="F138" s="165">
        <f t="shared" si="3"/>
      </c>
      <c r="G138" s="157"/>
      <c r="H138" s="159"/>
      <c r="I138" s="157"/>
      <c r="J138" s="157"/>
      <c r="K138" s="157"/>
      <c r="L138" s="154"/>
    </row>
    <row r="139" spans="3:12" ht="12.75">
      <c r="C139" s="354"/>
      <c r="D139" s="118" t="s">
        <v>102</v>
      </c>
      <c r="E139" s="164"/>
      <c r="F139" s="165">
        <f t="shared" si="3"/>
      </c>
      <c r="G139" s="157"/>
      <c r="H139" s="159"/>
      <c r="I139" s="157"/>
      <c r="J139" s="157"/>
      <c r="K139" s="157"/>
      <c r="L139" s="154"/>
    </row>
    <row r="140" spans="3:12" ht="12.75">
      <c r="C140" s="354"/>
      <c r="D140" s="118" t="s">
        <v>103</v>
      </c>
      <c r="E140" s="164"/>
      <c r="F140" s="165">
        <f aca="true" t="shared" si="4" ref="F140:F196">IF(E140=0,"",ROUND(E140,1))</f>
      </c>
      <c r="G140" s="157">
        <f>ROUNDUP(A35/4,0)</f>
        <v>0</v>
      </c>
      <c r="H140" s="159">
        <f>COUNT(E137:E142)</f>
        <v>0</v>
      </c>
      <c r="I140" s="157">
        <f>COUNTIF(F137:F142,"&lt;="&amp;$E$8)</f>
        <v>0</v>
      </c>
      <c r="J140" s="157">
        <f>(H140-I140)</f>
        <v>0</v>
      </c>
      <c r="K140" s="157">
        <f>COUNTIF(E137:E142,"&gt;="&amp;$K$8)</f>
        <v>0</v>
      </c>
      <c r="L140" s="154">
        <f>MAXA(E137:E142)</f>
        <v>0</v>
      </c>
    </row>
    <row r="141" spans="3:12" ht="12.75">
      <c r="C141" s="354"/>
      <c r="D141" s="118" t="s">
        <v>104</v>
      </c>
      <c r="E141" s="164"/>
      <c r="F141" s="165">
        <f t="shared" si="4"/>
      </c>
      <c r="G141" s="157"/>
      <c r="H141" s="159"/>
      <c r="I141" s="157"/>
      <c r="J141" s="157"/>
      <c r="K141" s="157"/>
      <c r="L141" s="154"/>
    </row>
    <row r="142" spans="3:12" ht="12.75">
      <c r="C142" s="354"/>
      <c r="D142" s="118" t="s">
        <v>105</v>
      </c>
      <c r="E142" s="164"/>
      <c r="F142" s="165">
        <f t="shared" si="4"/>
      </c>
      <c r="G142" s="152"/>
      <c r="H142" s="160"/>
      <c r="I142" s="152"/>
      <c r="J142" s="152"/>
      <c r="K142" s="152"/>
      <c r="L142" s="155"/>
    </row>
    <row r="143" spans="3:12" ht="12.75">
      <c r="C143" s="354">
        <v>23</v>
      </c>
      <c r="D143" s="118" t="s">
        <v>100</v>
      </c>
      <c r="E143" s="164"/>
      <c r="F143" s="165">
        <f t="shared" si="4"/>
      </c>
      <c r="G143" s="157"/>
      <c r="H143" s="159"/>
      <c r="I143" s="157"/>
      <c r="J143" s="157"/>
      <c r="K143" s="157"/>
      <c r="L143" s="154"/>
    </row>
    <row r="144" spans="3:12" ht="12.75">
      <c r="C144" s="354"/>
      <c r="D144" s="118" t="s">
        <v>101</v>
      </c>
      <c r="E144" s="164"/>
      <c r="F144" s="165">
        <f t="shared" si="4"/>
      </c>
      <c r="G144" s="157"/>
      <c r="H144" s="159"/>
      <c r="I144" s="157"/>
      <c r="J144" s="157"/>
      <c r="K144" s="157"/>
      <c r="L144" s="154"/>
    </row>
    <row r="145" spans="3:12" ht="12.75">
      <c r="C145" s="354"/>
      <c r="D145" s="118" t="s">
        <v>102</v>
      </c>
      <c r="E145" s="164"/>
      <c r="F145" s="165">
        <f t="shared" si="4"/>
      </c>
      <c r="G145" s="157"/>
      <c r="H145" s="159"/>
      <c r="I145" s="157"/>
      <c r="J145" s="157"/>
      <c r="K145" s="157"/>
      <c r="L145" s="154"/>
    </row>
    <row r="146" spans="3:12" ht="12.75">
      <c r="C146" s="354"/>
      <c r="D146" s="118" t="s">
        <v>103</v>
      </c>
      <c r="E146" s="164"/>
      <c r="F146" s="165">
        <f t="shared" si="4"/>
      </c>
      <c r="G146" s="157">
        <f>ROUNDUP(A36/4,0)</f>
        <v>0</v>
      </c>
      <c r="H146" s="159">
        <f>COUNT(E143:E148)</f>
        <v>0</v>
      </c>
      <c r="I146" s="157">
        <f>COUNTIF(F143:F148,"&lt;="&amp;$E$8)</f>
        <v>0</v>
      </c>
      <c r="J146" s="157">
        <f>(H146-I146)</f>
        <v>0</v>
      </c>
      <c r="K146" s="157">
        <f>COUNTIF(E143:E148,"&gt;="&amp;$K$8)</f>
        <v>0</v>
      </c>
      <c r="L146" s="154">
        <f>MAXA(E143:E148)</f>
        <v>0</v>
      </c>
    </row>
    <row r="147" spans="3:12" ht="12.75">
      <c r="C147" s="354"/>
      <c r="D147" s="118" t="s">
        <v>104</v>
      </c>
      <c r="E147" s="164"/>
      <c r="F147" s="165">
        <f t="shared" si="4"/>
      </c>
      <c r="G147" s="157"/>
      <c r="H147" s="159"/>
      <c r="I147" s="157"/>
      <c r="J147" s="157"/>
      <c r="K147" s="157"/>
      <c r="L147" s="154"/>
    </row>
    <row r="148" spans="3:12" ht="12.75">
      <c r="C148" s="354"/>
      <c r="D148" s="118" t="s">
        <v>105</v>
      </c>
      <c r="E148" s="164"/>
      <c r="F148" s="165">
        <f t="shared" si="4"/>
      </c>
      <c r="G148" s="152"/>
      <c r="H148" s="160"/>
      <c r="I148" s="152"/>
      <c r="J148" s="152"/>
      <c r="K148" s="152"/>
      <c r="L148" s="155"/>
    </row>
    <row r="149" spans="3:12" ht="12.75">
      <c r="C149" s="354">
        <v>24</v>
      </c>
      <c r="D149" s="118" t="s">
        <v>100</v>
      </c>
      <c r="E149" s="164"/>
      <c r="F149" s="165">
        <f t="shared" si="4"/>
      </c>
      <c r="G149" s="157"/>
      <c r="H149" s="159"/>
      <c r="I149" s="157"/>
      <c r="J149" s="157"/>
      <c r="K149" s="157"/>
      <c r="L149" s="154"/>
    </row>
    <row r="150" spans="3:12" ht="12.75">
      <c r="C150" s="354"/>
      <c r="D150" s="118" t="s">
        <v>101</v>
      </c>
      <c r="E150" s="164"/>
      <c r="F150" s="165">
        <f t="shared" si="4"/>
      </c>
      <c r="G150" s="157"/>
      <c r="H150" s="159"/>
      <c r="I150" s="157"/>
      <c r="J150" s="157"/>
      <c r="K150" s="157"/>
      <c r="L150" s="154"/>
    </row>
    <row r="151" spans="3:12" ht="12.75">
      <c r="C151" s="354"/>
      <c r="D151" s="118" t="s">
        <v>102</v>
      </c>
      <c r="E151" s="164"/>
      <c r="F151" s="165">
        <f t="shared" si="4"/>
      </c>
      <c r="G151" s="157"/>
      <c r="H151" s="159"/>
      <c r="I151" s="157"/>
      <c r="J151" s="157"/>
      <c r="K151" s="157"/>
      <c r="L151" s="154"/>
    </row>
    <row r="152" spans="3:12" ht="12.75">
      <c r="C152" s="354"/>
      <c r="D152" s="118" t="s">
        <v>103</v>
      </c>
      <c r="E152" s="164"/>
      <c r="F152" s="165">
        <f t="shared" si="4"/>
      </c>
      <c r="G152" s="157">
        <f>ROUNDUP(A37/4,0)</f>
        <v>0</v>
      </c>
      <c r="H152" s="159">
        <f>COUNT(E149:E154)</f>
        <v>0</v>
      </c>
      <c r="I152" s="157">
        <f>COUNTIF(F149:F154,"&lt;="&amp;$E$8)</f>
        <v>0</v>
      </c>
      <c r="J152" s="157">
        <f>(H152-I152)</f>
        <v>0</v>
      </c>
      <c r="K152" s="157">
        <f>COUNTIF(E149:E154,"&gt;="&amp;$K$8)</f>
        <v>0</v>
      </c>
      <c r="L152" s="154">
        <f>MAXA(E149:E154)</f>
        <v>0</v>
      </c>
    </row>
    <row r="153" spans="3:12" ht="12.75">
      <c r="C153" s="354"/>
      <c r="D153" s="118" t="s">
        <v>104</v>
      </c>
      <c r="E153" s="164"/>
      <c r="F153" s="165">
        <f t="shared" si="4"/>
      </c>
      <c r="G153" s="157"/>
      <c r="H153" s="159"/>
      <c r="I153" s="157"/>
      <c r="J153" s="157"/>
      <c r="K153" s="157"/>
      <c r="L153" s="154"/>
    </row>
    <row r="154" spans="3:12" ht="12.75">
      <c r="C154" s="354"/>
      <c r="D154" s="118" t="s">
        <v>105</v>
      </c>
      <c r="E154" s="164"/>
      <c r="F154" s="165">
        <f t="shared" si="4"/>
      </c>
      <c r="G154" s="152"/>
      <c r="H154" s="160"/>
      <c r="I154" s="152"/>
      <c r="J154" s="152"/>
      <c r="K154" s="152"/>
      <c r="L154" s="155"/>
    </row>
    <row r="155" spans="3:12" ht="12.75">
      <c r="C155" s="354">
        <v>25</v>
      </c>
      <c r="D155" s="118" t="s">
        <v>100</v>
      </c>
      <c r="E155" s="164"/>
      <c r="F155" s="165">
        <f t="shared" si="4"/>
      </c>
      <c r="G155" s="157"/>
      <c r="H155" s="159"/>
      <c r="I155" s="157"/>
      <c r="J155" s="157"/>
      <c r="K155" s="157"/>
      <c r="L155" s="154"/>
    </row>
    <row r="156" spans="3:12" ht="12.75">
      <c r="C156" s="354"/>
      <c r="D156" s="118" t="s">
        <v>101</v>
      </c>
      <c r="E156" s="164"/>
      <c r="F156" s="165">
        <f t="shared" si="4"/>
      </c>
      <c r="G156" s="157"/>
      <c r="H156" s="159"/>
      <c r="I156" s="157"/>
      <c r="J156" s="157"/>
      <c r="K156" s="157"/>
      <c r="L156" s="154"/>
    </row>
    <row r="157" spans="3:12" ht="12.75">
      <c r="C157" s="354"/>
      <c r="D157" s="118" t="s">
        <v>102</v>
      </c>
      <c r="E157" s="164"/>
      <c r="F157" s="165">
        <f t="shared" si="4"/>
      </c>
      <c r="G157" s="157"/>
      <c r="H157" s="159"/>
      <c r="I157" s="157"/>
      <c r="J157" s="157"/>
      <c r="K157" s="157"/>
      <c r="L157" s="154"/>
    </row>
    <row r="158" spans="3:12" ht="12.75">
      <c r="C158" s="354"/>
      <c r="D158" s="118" t="s">
        <v>103</v>
      </c>
      <c r="E158" s="164"/>
      <c r="F158" s="165">
        <f t="shared" si="4"/>
      </c>
      <c r="G158" s="157">
        <f>ROUNDUP(A38/4,0)</f>
        <v>0</v>
      </c>
      <c r="H158" s="159">
        <f>COUNT(E155:E160)</f>
        <v>0</v>
      </c>
      <c r="I158" s="157">
        <f>COUNTIF(F155:F160,"&lt;="&amp;$E$8)</f>
        <v>0</v>
      </c>
      <c r="J158" s="157">
        <f>(H158-I158)</f>
        <v>0</v>
      </c>
      <c r="K158" s="157">
        <f>COUNTIF(E155:E160,"&gt;="&amp;$K$8)</f>
        <v>0</v>
      </c>
      <c r="L158" s="154">
        <f>MAXA(E155:E160)</f>
        <v>0</v>
      </c>
    </row>
    <row r="159" spans="3:12" ht="12.75">
      <c r="C159" s="354"/>
      <c r="D159" s="118" t="s">
        <v>104</v>
      </c>
      <c r="E159" s="164"/>
      <c r="F159" s="165">
        <f t="shared" si="4"/>
      </c>
      <c r="G159" s="157"/>
      <c r="H159" s="159"/>
      <c r="I159" s="157"/>
      <c r="J159" s="157"/>
      <c r="K159" s="157"/>
      <c r="L159" s="154"/>
    </row>
    <row r="160" spans="3:12" ht="12.75">
      <c r="C160" s="354"/>
      <c r="D160" s="118" t="s">
        <v>105</v>
      </c>
      <c r="E160" s="164"/>
      <c r="F160" s="165">
        <f t="shared" si="4"/>
      </c>
      <c r="G160" s="152"/>
      <c r="H160" s="160"/>
      <c r="I160" s="152"/>
      <c r="J160" s="152"/>
      <c r="K160" s="152"/>
      <c r="L160" s="155"/>
    </row>
    <row r="161" spans="3:12" ht="12.75">
      <c r="C161" s="354">
        <v>26</v>
      </c>
      <c r="D161" s="118" t="s">
        <v>100</v>
      </c>
      <c r="E161" s="164"/>
      <c r="F161" s="165">
        <f t="shared" si="4"/>
      </c>
      <c r="G161" s="157"/>
      <c r="H161" s="159"/>
      <c r="I161" s="157"/>
      <c r="J161" s="157"/>
      <c r="K161" s="157"/>
      <c r="L161" s="154"/>
    </row>
    <row r="162" spans="3:12" ht="12.75">
      <c r="C162" s="354"/>
      <c r="D162" s="118" t="s">
        <v>101</v>
      </c>
      <c r="E162" s="164"/>
      <c r="F162" s="165">
        <f t="shared" si="4"/>
      </c>
      <c r="G162" s="157"/>
      <c r="H162" s="159"/>
      <c r="I162" s="157"/>
      <c r="J162" s="157"/>
      <c r="K162" s="157"/>
      <c r="L162" s="154"/>
    </row>
    <row r="163" spans="3:12" ht="12.75">
      <c r="C163" s="354"/>
      <c r="D163" s="118" t="s">
        <v>102</v>
      </c>
      <c r="E163" s="164"/>
      <c r="F163" s="165">
        <f t="shared" si="4"/>
      </c>
      <c r="G163" s="157"/>
      <c r="H163" s="159"/>
      <c r="I163" s="157"/>
      <c r="J163" s="157"/>
      <c r="K163" s="157"/>
      <c r="L163" s="154"/>
    </row>
    <row r="164" spans="3:12" ht="12.75">
      <c r="C164" s="354"/>
      <c r="D164" s="118" t="s">
        <v>103</v>
      </c>
      <c r="E164" s="164"/>
      <c r="F164" s="165">
        <f t="shared" si="4"/>
      </c>
      <c r="G164" s="157">
        <f>ROUNDUP(A39/4,0)</f>
        <v>0</v>
      </c>
      <c r="H164" s="159">
        <f>COUNT(E161:E166)</f>
        <v>0</v>
      </c>
      <c r="I164" s="157">
        <f>COUNTIF(F161:F166,"&lt;="&amp;$E$8)</f>
        <v>0</v>
      </c>
      <c r="J164" s="157">
        <f>(H164-I164)</f>
        <v>0</v>
      </c>
      <c r="K164" s="157">
        <f>COUNTIF(E161:E166,"&gt;="&amp;$K$8)</f>
        <v>0</v>
      </c>
      <c r="L164" s="154">
        <f>MAXA(E161:E166)</f>
        <v>0</v>
      </c>
    </row>
    <row r="165" spans="3:12" ht="12.75">
      <c r="C165" s="354"/>
      <c r="D165" s="118" t="s">
        <v>104</v>
      </c>
      <c r="E165" s="164"/>
      <c r="F165" s="165">
        <f t="shared" si="4"/>
      </c>
      <c r="G165" s="157"/>
      <c r="H165" s="159"/>
      <c r="I165" s="157"/>
      <c r="J165" s="157"/>
      <c r="K165" s="157"/>
      <c r="L165" s="154"/>
    </row>
    <row r="166" spans="3:12" ht="12.75">
      <c r="C166" s="354"/>
      <c r="D166" s="118" t="s">
        <v>105</v>
      </c>
      <c r="E166" s="164"/>
      <c r="F166" s="165">
        <f t="shared" si="4"/>
      </c>
      <c r="G166" s="152"/>
      <c r="H166" s="160"/>
      <c r="I166" s="152"/>
      <c r="J166" s="152"/>
      <c r="K166" s="152"/>
      <c r="L166" s="155"/>
    </row>
    <row r="167" spans="3:12" ht="12.75">
      <c r="C167" s="354">
        <v>27</v>
      </c>
      <c r="D167" s="118" t="s">
        <v>100</v>
      </c>
      <c r="E167" s="164"/>
      <c r="F167" s="165">
        <f t="shared" si="4"/>
      </c>
      <c r="G167" s="157"/>
      <c r="H167" s="159"/>
      <c r="I167" s="157"/>
      <c r="J167" s="157"/>
      <c r="K167" s="157"/>
      <c r="L167" s="154"/>
    </row>
    <row r="168" spans="3:12" ht="12.75">
      <c r="C168" s="354"/>
      <c r="D168" s="118" t="s">
        <v>101</v>
      </c>
      <c r="E168" s="164"/>
      <c r="F168" s="165">
        <f t="shared" si="4"/>
      </c>
      <c r="G168" s="157"/>
      <c r="H168" s="159"/>
      <c r="I168" s="157"/>
      <c r="J168" s="157"/>
      <c r="K168" s="157"/>
      <c r="L168" s="154"/>
    </row>
    <row r="169" spans="3:12" ht="12.75">
      <c r="C169" s="354"/>
      <c r="D169" s="118" t="s">
        <v>102</v>
      </c>
      <c r="E169" s="164"/>
      <c r="F169" s="165">
        <f t="shared" si="4"/>
      </c>
      <c r="G169" s="157"/>
      <c r="H169" s="159"/>
      <c r="I169" s="157"/>
      <c r="J169" s="157"/>
      <c r="K169" s="157"/>
      <c r="L169" s="154"/>
    </row>
    <row r="170" spans="3:12" ht="12.75">
      <c r="C170" s="354"/>
      <c r="D170" s="118" t="s">
        <v>103</v>
      </c>
      <c r="E170" s="164"/>
      <c r="F170" s="165">
        <f t="shared" si="4"/>
      </c>
      <c r="G170" s="157">
        <f>ROUNDUP(A40/4,0)</f>
        <v>0</v>
      </c>
      <c r="H170" s="159">
        <f>COUNT(E167:E172)</f>
        <v>0</v>
      </c>
      <c r="I170" s="157">
        <f>COUNTIF(F167:F172,"&lt;="&amp;$E$8)</f>
        <v>0</v>
      </c>
      <c r="J170" s="157">
        <f>(H170-I170)</f>
        <v>0</v>
      </c>
      <c r="K170" s="157">
        <f>COUNTIF(E167:E172,"&gt;="&amp;$K$8)</f>
        <v>0</v>
      </c>
      <c r="L170" s="154">
        <f>MAXA(E167:E172)</f>
        <v>0</v>
      </c>
    </row>
    <row r="171" spans="3:12" ht="12.75">
      <c r="C171" s="354"/>
      <c r="D171" s="118" t="s">
        <v>104</v>
      </c>
      <c r="E171" s="164"/>
      <c r="F171" s="165">
        <f t="shared" si="4"/>
      </c>
      <c r="G171" s="157"/>
      <c r="H171" s="159"/>
      <c r="I171" s="157"/>
      <c r="J171" s="157"/>
      <c r="K171" s="157"/>
      <c r="L171" s="154"/>
    </row>
    <row r="172" spans="3:12" ht="12.75">
      <c r="C172" s="354"/>
      <c r="D172" s="118" t="s">
        <v>105</v>
      </c>
      <c r="E172" s="164"/>
      <c r="F172" s="165">
        <f t="shared" si="4"/>
      </c>
      <c r="G172" s="152"/>
      <c r="H172" s="160"/>
      <c r="I172" s="152"/>
      <c r="J172" s="152"/>
      <c r="K172" s="152"/>
      <c r="L172" s="155"/>
    </row>
    <row r="173" spans="3:12" ht="12.75">
      <c r="C173" s="354">
        <v>28</v>
      </c>
      <c r="D173" s="118" t="s">
        <v>100</v>
      </c>
      <c r="E173" s="164"/>
      <c r="F173" s="165">
        <f t="shared" si="4"/>
      </c>
      <c r="G173" s="157"/>
      <c r="H173" s="159"/>
      <c r="I173" s="157"/>
      <c r="J173" s="157"/>
      <c r="K173" s="157"/>
      <c r="L173" s="154"/>
    </row>
    <row r="174" spans="3:12" ht="12.75">
      <c r="C174" s="354"/>
      <c r="D174" s="118" t="s">
        <v>101</v>
      </c>
      <c r="E174" s="164"/>
      <c r="F174" s="165">
        <f t="shared" si="4"/>
      </c>
      <c r="G174" s="157"/>
      <c r="H174" s="159"/>
      <c r="I174" s="157"/>
      <c r="J174" s="157"/>
      <c r="K174" s="157"/>
      <c r="L174" s="154"/>
    </row>
    <row r="175" spans="3:12" ht="12.75">
      <c r="C175" s="354"/>
      <c r="D175" s="118" t="s">
        <v>102</v>
      </c>
      <c r="E175" s="164"/>
      <c r="F175" s="165">
        <f t="shared" si="4"/>
      </c>
      <c r="G175" s="157"/>
      <c r="H175" s="159"/>
      <c r="I175" s="157"/>
      <c r="J175" s="157"/>
      <c r="K175" s="157"/>
      <c r="L175" s="154"/>
    </row>
    <row r="176" spans="3:12" ht="12.75">
      <c r="C176" s="354"/>
      <c r="D176" s="118" t="s">
        <v>103</v>
      </c>
      <c r="E176" s="164"/>
      <c r="F176" s="165">
        <f t="shared" si="4"/>
      </c>
      <c r="G176" s="157">
        <f>ROUNDUP(A41/4,0)</f>
        <v>0</v>
      </c>
      <c r="H176" s="159">
        <f>COUNT(E173:E178)</f>
        <v>0</v>
      </c>
      <c r="I176" s="157">
        <f>COUNTIF(F173:F178,"&lt;="&amp;$E$8)</f>
        <v>0</v>
      </c>
      <c r="J176" s="157">
        <f>(H176-I176)</f>
        <v>0</v>
      </c>
      <c r="K176" s="157">
        <f>COUNTIF(E173:E178,"&gt;="&amp;$K$8)</f>
        <v>0</v>
      </c>
      <c r="L176" s="154">
        <f>MAXA(E173:E178)</f>
        <v>0</v>
      </c>
    </row>
    <row r="177" spans="3:12" ht="12.75">
      <c r="C177" s="354"/>
      <c r="D177" s="118" t="s">
        <v>104</v>
      </c>
      <c r="E177" s="164"/>
      <c r="F177" s="165">
        <f t="shared" si="4"/>
      </c>
      <c r="G177" s="157"/>
      <c r="H177" s="159"/>
      <c r="I177" s="157"/>
      <c r="J177" s="157"/>
      <c r="K177" s="157"/>
      <c r="L177" s="154"/>
    </row>
    <row r="178" spans="3:12" ht="12.75">
      <c r="C178" s="354"/>
      <c r="D178" s="118" t="s">
        <v>105</v>
      </c>
      <c r="E178" s="164"/>
      <c r="F178" s="165">
        <f t="shared" si="4"/>
      </c>
      <c r="G178" s="152"/>
      <c r="H178" s="160"/>
      <c r="I178" s="152"/>
      <c r="J178" s="152"/>
      <c r="K178" s="152"/>
      <c r="L178" s="155"/>
    </row>
    <row r="179" spans="3:12" ht="12.75">
      <c r="C179" s="354">
        <v>29</v>
      </c>
      <c r="D179" s="118" t="s">
        <v>100</v>
      </c>
      <c r="E179" s="164"/>
      <c r="F179" s="165">
        <f t="shared" si="4"/>
      </c>
      <c r="G179" s="157"/>
      <c r="H179" s="159"/>
      <c r="I179" s="157"/>
      <c r="J179" s="157"/>
      <c r="K179" s="157"/>
      <c r="L179" s="154"/>
    </row>
    <row r="180" spans="3:12" ht="12.75">
      <c r="C180" s="354"/>
      <c r="D180" s="118" t="s">
        <v>101</v>
      </c>
      <c r="E180" s="164"/>
      <c r="F180" s="165">
        <f t="shared" si="4"/>
      </c>
      <c r="G180" s="157"/>
      <c r="H180" s="159"/>
      <c r="I180" s="157"/>
      <c r="J180" s="157"/>
      <c r="K180" s="157"/>
      <c r="L180" s="154"/>
    </row>
    <row r="181" spans="3:12" ht="12.75">
      <c r="C181" s="354"/>
      <c r="D181" s="118" t="s">
        <v>102</v>
      </c>
      <c r="E181" s="164"/>
      <c r="F181" s="165">
        <f t="shared" si="4"/>
      </c>
      <c r="G181" s="157"/>
      <c r="H181" s="159"/>
      <c r="I181" s="157"/>
      <c r="J181" s="157"/>
      <c r="K181" s="157"/>
      <c r="L181" s="154"/>
    </row>
    <row r="182" spans="3:12" ht="12.75">
      <c r="C182" s="354"/>
      <c r="D182" s="118" t="s">
        <v>103</v>
      </c>
      <c r="E182" s="164"/>
      <c r="F182" s="165">
        <f t="shared" si="4"/>
      </c>
      <c r="G182" s="157">
        <f>ROUNDUP(A42/4,0)</f>
        <v>0</v>
      </c>
      <c r="H182" s="159">
        <f>COUNT(E179:E184)</f>
        <v>0</v>
      </c>
      <c r="I182" s="157">
        <f>COUNTIF(F179:F184,"&lt;="&amp;$E$8)</f>
        <v>0</v>
      </c>
      <c r="J182" s="157">
        <f>(H182-I182)</f>
        <v>0</v>
      </c>
      <c r="K182" s="157">
        <f>COUNTIF(E179:E184,"&gt;="&amp;$K$8)</f>
        <v>0</v>
      </c>
      <c r="L182" s="154">
        <f>MAXA(E179:E184)</f>
        <v>0</v>
      </c>
    </row>
    <row r="183" spans="3:12" ht="12.75">
      <c r="C183" s="354"/>
      <c r="D183" s="118" t="s">
        <v>104</v>
      </c>
      <c r="E183" s="164"/>
      <c r="F183" s="165">
        <f t="shared" si="4"/>
      </c>
      <c r="G183" s="157"/>
      <c r="H183" s="159"/>
      <c r="I183" s="157"/>
      <c r="J183" s="157"/>
      <c r="K183" s="157"/>
      <c r="L183" s="154"/>
    </row>
    <row r="184" spans="3:12" ht="12.75">
      <c r="C184" s="354"/>
      <c r="D184" s="118" t="s">
        <v>105</v>
      </c>
      <c r="E184" s="164"/>
      <c r="F184" s="165">
        <f t="shared" si="4"/>
      </c>
      <c r="G184" s="152"/>
      <c r="H184" s="160"/>
      <c r="I184" s="152"/>
      <c r="J184" s="152"/>
      <c r="K184" s="152"/>
      <c r="L184" s="155"/>
    </row>
    <row r="185" spans="3:12" ht="12.75">
      <c r="C185" s="354">
        <v>30</v>
      </c>
      <c r="D185" s="118" t="s">
        <v>100</v>
      </c>
      <c r="E185" s="164"/>
      <c r="F185" s="165">
        <f t="shared" si="4"/>
      </c>
      <c r="G185" s="157"/>
      <c r="H185" s="159"/>
      <c r="I185" s="157"/>
      <c r="J185" s="157"/>
      <c r="K185" s="157"/>
      <c r="L185" s="154"/>
    </row>
    <row r="186" spans="3:12" ht="12.75">
      <c r="C186" s="354"/>
      <c r="D186" s="118" t="s">
        <v>101</v>
      </c>
      <c r="E186" s="164"/>
      <c r="F186" s="165">
        <f t="shared" si="4"/>
      </c>
      <c r="G186" s="157"/>
      <c r="H186" s="159"/>
      <c r="I186" s="157"/>
      <c r="J186" s="157"/>
      <c r="K186" s="157"/>
      <c r="L186" s="154"/>
    </row>
    <row r="187" spans="3:12" ht="12.75">
      <c r="C187" s="354"/>
      <c r="D187" s="118" t="s">
        <v>102</v>
      </c>
      <c r="E187" s="164"/>
      <c r="F187" s="165">
        <f t="shared" si="4"/>
      </c>
      <c r="G187" s="157"/>
      <c r="H187" s="159"/>
      <c r="I187" s="157"/>
      <c r="J187" s="157"/>
      <c r="K187" s="157"/>
      <c r="L187" s="154"/>
    </row>
    <row r="188" spans="3:12" ht="12.75">
      <c r="C188" s="354"/>
      <c r="D188" s="118" t="s">
        <v>103</v>
      </c>
      <c r="E188" s="164"/>
      <c r="F188" s="165">
        <f t="shared" si="4"/>
      </c>
      <c r="G188" s="157">
        <f>ROUNDUP(A43/4,0)</f>
        <v>0</v>
      </c>
      <c r="H188" s="159">
        <f>COUNT(E185:E190)</f>
        <v>0</v>
      </c>
      <c r="I188" s="157">
        <f>COUNTIF(F185:F190,"&lt;="&amp;$E$8)</f>
        <v>0</v>
      </c>
      <c r="J188" s="157">
        <f>(H188-I188)</f>
        <v>0</v>
      </c>
      <c r="K188" s="157">
        <f>COUNTIF(E185:E190,"&gt;="&amp;$K$8)</f>
        <v>0</v>
      </c>
      <c r="L188" s="154">
        <f>MAXA(E185:E190)</f>
        <v>0</v>
      </c>
    </row>
    <row r="189" spans="3:12" ht="12.75">
      <c r="C189" s="354"/>
      <c r="D189" s="118" t="s">
        <v>104</v>
      </c>
      <c r="E189" s="164"/>
      <c r="F189" s="165">
        <f t="shared" si="4"/>
      </c>
      <c r="G189" s="157"/>
      <c r="H189" s="159"/>
      <c r="I189" s="157"/>
      <c r="J189" s="157"/>
      <c r="K189" s="157"/>
      <c r="L189" s="154"/>
    </row>
    <row r="190" spans="3:12" ht="12.75">
      <c r="C190" s="354"/>
      <c r="D190" s="118" t="s">
        <v>105</v>
      </c>
      <c r="E190" s="164"/>
      <c r="F190" s="165">
        <f t="shared" si="4"/>
      </c>
      <c r="G190" s="152"/>
      <c r="H190" s="160"/>
      <c r="I190" s="152"/>
      <c r="J190" s="152"/>
      <c r="K190" s="152"/>
      <c r="L190" s="155"/>
    </row>
    <row r="191" spans="3:12" ht="12.75">
      <c r="C191" s="354">
        <v>31</v>
      </c>
      <c r="D191" s="118" t="s">
        <v>100</v>
      </c>
      <c r="E191" s="164"/>
      <c r="F191" s="165">
        <f t="shared" si="4"/>
      </c>
      <c r="G191" s="157"/>
      <c r="H191" s="159"/>
      <c r="I191" s="157"/>
      <c r="J191" s="157"/>
      <c r="K191" s="157"/>
      <c r="L191" s="154"/>
    </row>
    <row r="192" spans="3:12" ht="12.75">
      <c r="C192" s="354"/>
      <c r="D192" s="118" t="s">
        <v>101</v>
      </c>
      <c r="E192" s="164"/>
      <c r="F192" s="165">
        <f t="shared" si="4"/>
      </c>
      <c r="G192" s="157"/>
      <c r="H192" s="159"/>
      <c r="I192" s="157"/>
      <c r="J192" s="157"/>
      <c r="K192" s="157"/>
      <c r="L192" s="154"/>
    </row>
    <row r="193" spans="3:12" ht="12.75">
      <c r="C193" s="354"/>
      <c r="D193" s="118" t="s">
        <v>102</v>
      </c>
      <c r="E193" s="164"/>
      <c r="F193" s="165">
        <f t="shared" si="4"/>
      </c>
      <c r="G193" s="157"/>
      <c r="H193" s="159"/>
      <c r="I193" s="157"/>
      <c r="J193" s="157"/>
      <c r="K193" s="157"/>
      <c r="L193" s="154"/>
    </row>
    <row r="194" spans="3:12" ht="12.75">
      <c r="C194" s="354"/>
      <c r="D194" s="118" t="s">
        <v>103</v>
      </c>
      <c r="E194" s="164"/>
      <c r="F194" s="165">
        <f t="shared" si="4"/>
      </c>
      <c r="G194" s="157">
        <f>ROUNDUP(A44/4,0)</f>
        <v>0</v>
      </c>
      <c r="H194" s="159">
        <f>COUNT(E191:E196)</f>
        <v>0</v>
      </c>
      <c r="I194" s="157">
        <f>COUNTIF(F191:F196,"&lt;="&amp;$E$8)</f>
        <v>0</v>
      </c>
      <c r="J194" s="157">
        <f>(H194-I194)</f>
        <v>0</v>
      </c>
      <c r="K194" s="157">
        <f>COUNTIF(E191:E196,"&gt;="&amp;$K$8)</f>
        <v>0</v>
      </c>
      <c r="L194" s="154">
        <f>MAXA(E191:E196)</f>
        <v>0</v>
      </c>
    </row>
    <row r="195" spans="3:12" ht="12.75">
      <c r="C195" s="354"/>
      <c r="D195" s="118" t="s">
        <v>104</v>
      </c>
      <c r="E195" s="164"/>
      <c r="F195" s="165">
        <f t="shared" si="4"/>
      </c>
      <c r="G195" s="157"/>
      <c r="H195" s="159"/>
      <c r="I195" s="157"/>
      <c r="J195" s="157"/>
      <c r="K195" s="157"/>
      <c r="L195" s="154"/>
    </row>
    <row r="196" spans="3:12" ht="12.75">
      <c r="C196" s="354"/>
      <c r="D196" s="118" t="s">
        <v>105</v>
      </c>
      <c r="E196" s="164"/>
      <c r="F196" s="165">
        <f t="shared" si="4"/>
      </c>
      <c r="G196" s="152"/>
      <c r="H196" s="160"/>
      <c r="I196" s="152"/>
      <c r="J196" s="152"/>
      <c r="K196" s="152"/>
      <c r="L196" s="155"/>
    </row>
  </sheetData>
  <sheetProtection password="CB63" sheet="1" objects="1" scenarios="1" selectLockedCells="1"/>
  <mergeCells count="39">
    <mergeCell ref="C191:C196"/>
    <mergeCell ref="C179:C184"/>
    <mergeCell ref="C185:C190"/>
    <mergeCell ref="C137:C142"/>
    <mergeCell ref="C131:C136"/>
    <mergeCell ref="C101:C106"/>
    <mergeCell ref="C119:C124"/>
    <mergeCell ref="C113:C118"/>
    <mergeCell ref="C107:C112"/>
    <mergeCell ref="C1:L1"/>
    <mergeCell ref="C2:L2"/>
    <mergeCell ref="C3:L3"/>
    <mergeCell ref="C173:C178"/>
    <mergeCell ref="C149:C154"/>
    <mergeCell ref="C167:C172"/>
    <mergeCell ref="C161:C166"/>
    <mergeCell ref="C155:C160"/>
    <mergeCell ref="C125:C130"/>
    <mergeCell ref="C143:C148"/>
    <mergeCell ref="C53:C58"/>
    <mergeCell ref="C71:C76"/>
    <mergeCell ref="C65:C70"/>
    <mergeCell ref="C59:C64"/>
    <mergeCell ref="C77:C82"/>
    <mergeCell ref="C95:C100"/>
    <mergeCell ref="C89:C94"/>
    <mergeCell ref="C83:C88"/>
    <mergeCell ref="C41:C46"/>
    <mergeCell ref="C47:C52"/>
    <mergeCell ref="C11:C16"/>
    <mergeCell ref="C17:C22"/>
    <mergeCell ref="C23:C28"/>
    <mergeCell ref="C29:C34"/>
    <mergeCell ref="C35:C40"/>
    <mergeCell ref="H8:J8"/>
    <mergeCell ref="J6:K6"/>
    <mergeCell ref="J7:K7"/>
    <mergeCell ref="D5:E5"/>
    <mergeCell ref="J5:K5"/>
  </mergeCells>
  <printOptions horizontalCentered="1"/>
  <pageMargins left="0.25" right="0.25" top="0.5" bottom="0.5" header="0.25" footer="0.25"/>
  <pageSetup horizontalDpi="600" verticalDpi="600" orientation="portrait" paperSize="5" scale="96" r:id="rId1"/>
  <headerFooter alignWithMargins="0">
    <oddFooter>&amp;RTurbidity Entry Form Page &amp;P</oddFooter>
  </headerFooter>
  <rowBreaks count="2" manualBreakCount="2">
    <brk id="76" max="255" man="1"/>
    <brk id="154" max="255" man="1"/>
  </rowBreaks>
</worksheet>
</file>

<file path=xl/worksheets/sheet5.xml><?xml version="1.0" encoding="utf-8"?>
<worksheet xmlns="http://schemas.openxmlformats.org/spreadsheetml/2006/main" xmlns:r="http://schemas.openxmlformats.org/officeDocument/2006/relationships">
  <sheetPr codeName="Sheet1"/>
  <dimension ref="B2:AR195"/>
  <sheetViews>
    <sheetView showGridLines="0" showZeros="0" zoomScalePageLayoutView="0" workbookViewId="0" topLeftCell="A1">
      <selection activeCell="C11" sqref="C11"/>
    </sheetView>
  </sheetViews>
  <sheetFormatPr defaultColWidth="9.140625" defaultRowHeight="12.75"/>
  <cols>
    <col min="1" max="1" width="1.421875" style="1" customWidth="1"/>
    <col min="2" max="2" width="6.28125" style="1" customWidth="1"/>
    <col min="3" max="3" width="6.421875" style="1" customWidth="1"/>
    <col min="4" max="4" width="7.8515625" style="1" customWidth="1"/>
    <col min="5" max="6" width="5.00390625" style="1" customWidth="1"/>
    <col min="7" max="7" width="7.8515625" style="1" customWidth="1"/>
    <col min="8" max="8" width="8.421875" style="1" customWidth="1"/>
    <col min="9" max="9" width="8.00390625" style="1" customWidth="1"/>
    <col min="10" max="10" width="7.8515625" style="1" customWidth="1"/>
    <col min="11" max="11" width="8.140625" style="1" customWidth="1"/>
    <col min="12" max="12" width="7.57421875" style="1" customWidth="1"/>
    <col min="13" max="13" width="6.57421875" style="1" customWidth="1"/>
    <col min="14" max="14" width="6.8515625" style="1" customWidth="1"/>
    <col min="15" max="15" width="7.7109375" style="1" customWidth="1"/>
    <col min="16" max="16" width="9.7109375" style="1" customWidth="1"/>
    <col min="17" max="17" width="8.140625" style="1" customWidth="1"/>
    <col min="18" max="19" width="7.421875" style="1" customWidth="1"/>
    <col min="20" max="20" width="6.140625" style="1" customWidth="1"/>
    <col min="21" max="21" width="6.28125" style="1" customWidth="1"/>
    <col min="22" max="22" width="6.421875" style="1" customWidth="1"/>
    <col min="23" max="23" width="6.28125" style="1" customWidth="1"/>
    <col min="24" max="24" width="6.140625" style="1" customWidth="1"/>
    <col min="25" max="25" width="7.00390625" style="1" customWidth="1"/>
    <col min="26" max="26" width="9.140625" style="1" hidden="1" customWidth="1"/>
    <col min="27" max="39" width="9.140625" style="7" hidden="1" customWidth="1"/>
    <col min="40" max="40" width="9.140625" style="1" hidden="1" customWidth="1"/>
    <col min="41" max="41" width="9.00390625" style="1" hidden="1" customWidth="1"/>
    <col min="42" max="43" width="9.140625" style="1" hidden="1" customWidth="1"/>
    <col min="44" max="44" width="10.421875" style="1" hidden="1" customWidth="1"/>
    <col min="45" max="16384" width="9.140625" style="1" customWidth="1"/>
  </cols>
  <sheetData>
    <row r="1" ht="6.75" customHeight="1"/>
    <row r="2" spans="3:25" ht="12" customHeight="1">
      <c r="C2" s="2"/>
      <c r="D2" s="2"/>
      <c r="I2" s="3"/>
      <c r="K2" s="4"/>
      <c r="N2" s="4" t="s">
        <v>0</v>
      </c>
      <c r="P2" s="3"/>
      <c r="Q2" s="3"/>
      <c r="R2" s="3"/>
      <c r="S2" s="3"/>
      <c r="T2" s="101"/>
      <c r="U2" s="101"/>
      <c r="V2" s="392" t="s">
        <v>205</v>
      </c>
      <c r="W2" s="393"/>
      <c r="X2" s="394"/>
      <c r="Y2" s="169">
        <v>1</v>
      </c>
    </row>
    <row r="3" spans="2:26" ht="10.5" customHeight="1">
      <c r="B3" s="5" t="s">
        <v>58</v>
      </c>
      <c r="C3" s="356">
        <f>'Data Entry Form'!$D$5</f>
        <v>0</v>
      </c>
      <c r="D3" s="356"/>
      <c r="E3" s="6" t="s">
        <v>59</v>
      </c>
      <c r="F3" s="281">
        <f>'Data Entry Form'!$G$5</f>
        <v>0</v>
      </c>
      <c r="G3" s="281"/>
      <c r="H3" s="6"/>
      <c r="J3" s="7"/>
      <c r="K3" s="7"/>
      <c r="L3" s="8"/>
      <c r="M3" s="7"/>
      <c r="N3" s="8" t="s">
        <v>17</v>
      </c>
      <c r="P3" s="7"/>
      <c r="Q3" s="7"/>
      <c r="R3" s="7"/>
      <c r="S3" s="7"/>
      <c r="T3" s="7"/>
      <c r="U3" s="7"/>
      <c r="Z3" s="101"/>
    </row>
    <row r="4" spans="3:25" ht="10.5" customHeight="1">
      <c r="C4" s="7"/>
      <c r="D4" s="7"/>
      <c r="E4" s="7"/>
      <c r="F4" s="7"/>
      <c r="G4" s="7"/>
      <c r="H4" s="7"/>
      <c r="I4"/>
      <c r="J4" s="7"/>
      <c r="K4" s="7"/>
      <c r="L4" s="7"/>
      <c r="M4" s="7"/>
      <c r="N4" s="8" t="s">
        <v>6</v>
      </c>
      <c r="P4" s="7"/>
      <c r="Q4" s="7"/>
      <c r="R4" s="7"/>
      <c r="S4" s="7"/>
      <c r="T4" s="7"/>
      <c r="W4" s="7"/>
      <c r="Y4" s="9"/>
    </row>
    <row r="5" spans="2:25" ht="14.25" customHeight="1">
      <c r="B5" s="102" t="s">
        <v>14</v>
      </c>
      <c r="C5" s="102"/>
      <c r="D5" s="102"/>
      <c r="E5" s="355">
        <f>'Data Entry Form'!$D$6</f>
        <v>0</v>
      </c>
      <c r="F5" s="355"/>
      <c r="G5" s="355"/>
      <c r="H5" s="355"/>
      <c r="I5" s="355"/>
      <c r="J5" s="208"/>
      <c r="K5" s="208"/>
      <c r="L5" s="208"/>
      <c r="M5" s="369" t="s">
        <v>8</v>
      </c>
      <c r="N5" s="369"/>
      <c r="O5" s="368">
        <f>'Data Entry Form'!$E$7</f>
        <v>0</v>
      </c>
      <c r="P5" s="289"/>
      <c r="Q5" s="289"/>
      <c r="R5" s="94" t="s">
        <v>7</v>
      </c>
      <c r="S5" s="281">
        <f>'Data Entry Form'!$K$5</f>
        <v>0</v>
      </c>
      <c r="T5" s="281"/>
      <c r="U5" s="398" t="s">
        <v>40</v>
      </c>
      <c r="V5" s="398"/>
      <c r="W5" s="398"/>
      <c r="X5" s="398"/>
      <c r="Y5" s="398"/>
    </row>
    <row r="6" spans="2:25" ht="13.5" customHeight="1">
      <c r="B6" s="234" t="s">
        <v>206</v>
      </c>
      <c r="D6" s="364"/>
      <c r="E6" s="365"/>
      <c r="F6" s="365"/>
      <c r="G6" s="365"/>
      <c r="H6" s="366"/>
      <c r="I6" s="235" t="s">
        <v>207</v>
      </c>
      <c r="J6" s="236">
        <f>IF(D6=AN11,0.3,IF(D6=AN12,0.3,IF(D6=AN13,0.3,IF(D6=AN14,1,IF(D6=AN15,1,IF(D6=AN16,1,IF(D6=AN17,1,"")))))))</f>
      </c>
      <c r="K6" s="231" t="s">
        <v>208</v>
      </c>
      <c r="L6" s="237">
        <f>IF(D6=AN11,"1.0 NTU",IF(D6=AN12,"1.0 NTU",IF(D6=AN13,"1.0 NTU",IF(D6=AN14,"5.0 NTU",IF(D6=AN15,"5.0 NTU",IF(D6=AN16,"5.0 NTU",IF(D6=AN17,"5.0 NTU","")))))))</f>
      </c>
      <c r="M6" s="382" t="s">
        <v>212</v>
      </c>
      <c r="N6" s="383"/>
      <c r="O6" s="384"/>
      <c r="V6" s="399" t="s">
        <v>9</v>
      </c>
      <c r="W6" s="399"/>
      <c r="X6" s="399" t="s">
        <v>10</v>
      </c>
      <c r="Y6" s="399"/>
    </row>
    <row r="7" spans="2:41" ht="19.5" customHeight="1">
      <c r="B7" s="10"/>
      <c r="C7" s="10"/>
      <c r="D7" s="227"/>
      <c r="E7" s="210"/>
      <c r="F7" s="210"/>
      <c r="G7" s="357" t="s">
        <v>169</v>
      </c>
      <c r="H7" s="358"/>
      <c r="I7" s="207"/>
      <c r="J7" s="375" t="s">
        <v>48</v>
      </c>
      <c r="K7" s="376"/>
      <c r="L7" s="377"/>
      <c r="M7" s="378" t="s">
        <v>192</v>
      </c>
      <c r="N7" s="379"/>
      <c r="O7" s="380"/>
      <c r="P7" s="11" t="s">
        <v>52</v>
      </c>
      <c r="Q7" s="63"/>
      <c r="R7" s="373" t="s">
        <v>113</v>
      </c>
      <c r="S7" s="374"/>
      <c r="T7" s="375" t="s">
        <v>79</v>
      </c>
      <c r="U7" s="376"/>
      <c r="V7" s="377"/>
      <c r="W7" s="106"/>
      <c r="X7" s="12"/>
      <c r="Y7" s="396" t="s">
        <v>80</v>
      </c>
      <c r="AA7" s="395"/>
      <c r="AB7" s="395"/>
      <c r="AC7" s="395"/>
      <c r="AD7" s="395"/>
      <c r="AE7" s="395"/>
      <c r="AF7" s="95"/>
      <c r="AG7" s="95"/>
      <c r="AH7" s="95"/>
      <c r="AI7" s="95"/>
      <c r="AJ7" s="95"/>
      <c r="AK7" s="95"/>
      <c r="AL7" s="95"/>
      <c r="AM7" s="95"/>
      <c r="AN7" s="2"/>
      <c r="AO7" s="2"/>
    </row>
    <row r="8" spans="2:41" s="23" customFormat="1" ht="29.25" customHeight="1">
      <c r="B8" s="13"/>
      <c r="C8" s="14" t="s">
        <v>36</v>
      </c>
      <c r="D8" s="361" t="s">
        <v>194</v>
      </c>
      <c r="E8" s="362"/>
      <c r="F8" s="363"/>
      <c r="G8" s="359"/>
      <c r="H8" s="360"/>
      <c r="I8" s="15" t="s">
        <v>35</v>
      </c>
      <c r="J8" s="16" t="s">
        <v>49</v>
      </c>
      <c r="K8" s="17" t="s">
        <v>50</v>
      </c>
      <c r="L8" s="18" t="s">
        <v>51</v>
      </c>
      <c r="M8" s="371" t="s">
        <v>193</v>
      </c>
      <c r="N8" s="372"/>
      <c r="O8" s="19" t="s">
        <v>55</v>
      </c>
      <c r="P8" s="20" t="s">
        <v>77</v>
      </c>
      <c r="Q8" s="21" t="s">
        <v>37</v>
      </c>
      <c r="R8" s="15" t="s">
        <v>44</v>
      </c>
      <c r="S8" s="22" t="s">
        <v>41</v>
      </c>
      <c r="T8" s="21" t="s">
        <v>38</v>
      </c>
      <c r="U8" s="150" t="s">
        <v>127</v>
      </c>
      <c r="V8" s="22" t="s">
        <v>39</v>
      </c>
      <c r="W8" s="15" t="s">
        <v>190</v>
      </c>
      <c r="X8" s="15" t="s">
        <v>191</v>
      </c>
      <c r="Y8" s="397"/>
      <c r="AA8" s="22"/>
      <c r="AB8" s="22"/>
      <c r="AC8" s="22"/>
      <c r="AD8" s="22"/>
      <c r="AE8" s="22"/>
      <c r="AF8" s="22"/>
      <c r="AG8" s="22"/>
      <c r="AH8" s="22"/>
      <c r="AI8" s="22"/>
      <c r="AJ8" s="22"/>
      <c r="AK8" s="22"/>
      <c r="AL8" s="22"/>
      <c r="AM8" s="22"/>
      <c r="AN8" s="22"/>
      <c r="AO8" s="22"/>
    </row>
    <row r="9" spans="2:41" s="23" customFormat="1" ht="10.5" customHeight="1" thickBot="1">
      <c r="B9" s="108" t="s">
        <v>78</v>
      </c>
      <c r="C9" s="24"/>
      <c r="D9" s="228"/>
      <c r="F9" s="110"/>
      <c r="G9" s="213"/>
      <c r="H9" s="213"/>
      <c r="I9" s="25"/>
      <c r="J9" s="26" t="s">
        <v>81</v>
      </c>
      <c r="K9" s="27" t="s">
        <v>82</v>
      </c>
      <c r="L9" s="28">
        <v>4</v>
      </c>
      <c r="M9" s="109" t="s">
        <v>83</v>
      </c>
      <c r="N9" s="110" t="s">
        <v>84</v>
      </c>
      <c r="O9" s="29">
        <v>6</v>
      </c>
      <c r="P9" s="25">
        <v>7</v>
      </c>
      <c r="Q9" s="26">
        <v>8</v>
      </c>
      <c r="R9" s="149" t="s">
        <v>42</v>
      </c>
      <c r="S9" s="104" t="s">
        <v>43</v>
      </c>
      <c r="T9" s="105">
        <v>10</v>
      </c>
      <c r="U9" s="104">
        <v>11</v>
      </c>
      <c r="V9" s="104">
        <v>12</v>
      </c>
      <c r="W9" s="107">
        <v>13</v>
      </c>
      <c r="X9" s="25">
        <v>14</v>
      </c>
      <c r="Y9" s="25">
        <v>16</v>
      </c>
      <c r="AA9" s="96"/>
      <c r="AB9" s="96"/>
      <c r="AC9" s="96"/>
      <c r="AD9" s="96"/>
      <c r="AE9" s="30"/>
      <c r="AF9" s="30"/>
      <c r="AG9" s="30"/>
      <c r="AH9" s="30"/>
      <c r="AI9" s="30"/>
      <c r="AJ9" s="30"/>
      <c r="AK9" s="30"/>
      <c r="AL9" s="30"/>
      <c r="AM9" s="30"/>
      <c r="AN9" s="97"/>
      <c r="AO9" s="97"/>
    </row>
    <row r="10" spans="2:41" ht="13.5" thickTop="1">
      <c r="B10" s="31" t="s">
        <v>1</v>
      </c>
      <c r="C10" s="32" t="s">
        <v>11</v>
      </c>
      <c r="D10" s="32" t="s">
        <v>163</v>
      </c>
      <c r="E10" s="32" t="s">
        <v>73</v>
      </c>
      <c r="F10" s="32" t="s">
        <v>111</v>
      </c>
      <c r="G10" s="209" t="s">
        <v>164</v>
      </c>
      <c r="H10" s="209" t="s">
        <v>164</v>
      </c>
      <c r="I10" s="33" t="s">
        <v>46</v>
      </c>
      <c r="J10" s="34"/>
      <c r="K10" s="34"/>
      <c r="L10" s="34"/>
      <c r="M10" s="34"/>
      <c r="N10" s="32" t="s">
        <v>47</v>
      </c>
      <c r="O10" s="34"/>
      <c r="P10" s="32" t="s">
        <v>47</v>
      </c>
      <c r="Q10" s="64" t="s">
        <v>2</v>
      </c>
      <c r="R10" s="32" t="s">
        <v>3</v>
      </c>
      <c r="S10" s="93" t="s">
        <v>3</v>
      </c>
      <c r="T10" s="32" t="s">
        <v>3</v>
      </c>
      <c r="U10" s="32" t="s">
        <v>4</v>
      </c>
      <c r="V10" s="32"/>
      <c r="W10" s="65"/>
      <c r="X10" s="32" t="s">
        <v>13</v>
      </c>
      <c r="Y10" s="35"/>
      <c r="AA10" s="267" t="s">
        <v>221</v>
      </c>
      <c r="AB10" s="267" t="s">
        <v>222</v>
      </c>
      <c r="AC10" s="267" t="s">
        <v>220</v>
      </c>
      <c r="AD10" s="267" t="s">
        <v>223</v>
      </c>
      <c r="AE10" s="267" t="s">
        <v>224</v>
      </c>
      <c r="AF10" s="267" t="s">
        <v>225</v>
      </c>
      <c r="AG10" s="267" t="s">
        <v>226</v>
      </c>
      <c r="AH10" s="267" t="s">
        <v>227</v>
      </c>
      <c r="AI10" s="267" t="s">
        <v>228</v>
      </c>
      <c r="AJ10" s="267" t="s">
        <v>229</v>
      </c>
      <c r="AK10" s="267" t="s">
        <v>230</v>
      </c>
      <c r="AL10" s="267" t="s">
        <v>231</v>
      </c>
      <c r="AM10" s="9"/>
      <c r="AN10" s="2"/>
      <c r="AO10" s="2"/>
    </row>
    <row r="11" spans="2:40" ht="12.75" customHeight="1">
      <c r="B11" s="36">
        <v>1</v>
      </c>
      <c r="C11" s="125"/>
      <c r="D11" s="224"/>
      <c r="E11" s="211"/>
      <c r="F11" s="211"/>
      <c r="G11" s="125"/>
      <c r="H11" s="125"/>
      <c r="I11" s="127">
        <f>'Turbidity Entry Form '!$L$14</f>
        <v>0</v>
      </c>
      <c r="J11" s="128">
        <f>'Turbidity Entry Form '!H14</f>
        <v>0</v>
      </c>
      <c r="K11" s="128">
        <f>'Turbidity Entry Form '!I14</f>
        <v>0</v>
      </c>
      <c r="L11" s="128">
        <f>'Turbidity Entry Form '!$K$14</f>
        <v>0</v>
      </c>
      <c r="M11" s="126"/>
      <c r="N11" s="255"/>
      <c r="O11" s="126"/>
      <c r="P11" s="129">
        <f>'Data Entry Form'!D24</f>
        <v>0</v>
      </c>
      <c r="Q11" s="130">
        <f>'Data Entry Form'!E24</f>
        <v>0</v>
      </c>
      <c r="R11" s="128">
        <f>IF(Q11=0,"",'Data Entry Form'!F24)</f>
      </c>
      <c r="S11" s="131">
        <f>IF(Q11=0,"",'2nd Baffling Factor'!F19)</f>
      </c>
      <c r="T11" s="128">
        <f>IF(Q11=0,"",AC11)</f>
      </c>
      <c r="U11" s="129">
        <f>AF11</f>
        <v>0</v>
      </c>
      <c r="V11" s="129">
        <f>AI11</f>
        <v>0</v>
      </c>
      <c r="W11" s="132">
        <f>'Data Entry Form'!J24</f>
        <v>0</v>
      </c>
      <c r="X11" s="129">
        <f>'Data Entry Form'!K24</f>
        <v>0</v>
      </c>
      <c r="Y11" s="133">
        <f>AL11</f>
        <v>0</v>
      </c>
      <c r="Z11" s="115">
        <f>($Y$2)</f>
        <v>1</v>
      </c>
      <c r="AA11" s="268">
        <f>IF(ISERROR('Data Entry Form'!G24),"",('Data Entry Form'!G24))</f>
        <v>0</v>
      </c>
      <c r="AB11" s="268">
        <f>IF(ISERROR('2nd Baffling Factor'!G19),"",('2nd Baffling Factor'!G19))</f>
        <v>0</v>
      </c>
      <c r="AC11" s="269">
        <f>SUM(AA11:AB11)</f>
        <v>0</v>
      </c>
      <c r="AD11" s="269">
        <f>IF(ISERROR('Data Entry Form'!H24),"",('Data Entry Form'!H24))</f>
      </c>
      <c r="AE11" s="268">
        <f>IF(ISERROR('2nd Baffling Factor'!H19),"",('2nd Baffling Factor'!H19))</f>
      </c>
      <c r="AF11" s="269">
        <f>SUM(AD11:AE11)</f>
        <v>0</v>
      </c>
      <c r="AG11" s="269">
        <f>IF(ISERROR('Data Entry Form'!I24),"",('Data Entry Form'!I24))</f>
      </c>
      <c r="AH11" s="269">
        <f>IF(ISERROR('2nd Baffling Factor'!I19),"",('2nd Baffling Factor'!I19))</f>
      </c>
      <c r="AI11" s="269">
        <f>SUM(AG11:AH11)</f>
        <v>0</v>
      </c>
      <c r="AJ11" s="269">
        <f>IF(ISERROR('Data Entry Form'!M24),"",('Data Entry Form'!M24))</f>
      </c>
      <c r="AK11" s="269">
        <f>IF(ISERROR('2nd Baffling Factor'!M19),"",('2nd Baffling Factor'!M19))</f>
      </c>
      <c r="AL11" s="269">
        <f>SUM(AJ11:AK11)</f>
        <v>0</v>
      </c>
      <c r="AM11" s="99"/>
      <c r="AN11" t="s">
        <v>198</v>
      </c>
    </row>
    <row r="12" spans="2:44" ht="12.75" customHeight="1">
      <c r="B12" s="36">
        <v>2</v>
      </c>
      <c r="C12" s="125"/>
      <c r="D12" s="224"/>
      <c r="E12" s="211"/>
      <c r="F12" s="211"/>
      <c r="G12" s="125"/>
      <c r="H12" s="125"/>
      <c r="I12" s="127">
        <f>'Turbidity Entry Form '!$L$20</f>
        <v>0</v>
      </c>
      <c r="J12" s="128">
        <f>'Turbidity Entry Form '!H20</f>
        <v>0</v>
      </c>
      <c r="K12" s="128">
        <f>'Turbidity Entry Form '!I20</f>
        <v>0</v>
      </c>
      <c r="L12" s="128">
        <f>'Turbidity Entry Form '!$K$20</f>
        <v>0</v>
      </c>
      <c r="M12" s="126"/>
      <c r="N12" s="255"/>
      <c r="O12" s="126"/>
      <c r="P12" s="129">
        <f>'Data Entry Form'!D25</f>
        <v>0</v>
      </c>
      <c r="Q12" s="130">
        <f>'Data Entry Form'!E25</f>
        <v>0</v>
      </c>
      <c r="R12" s="128">
        <f>IF(Q12=0,"",'Data Entry Form'!F25)</f>
      </c>
      <c r="S12" s="131">
        <f>IF(Q12=0,"",'2nd Baffling Factor'!F20)</f>
      </c>
      <c r="T12" s="128">
        <f aca="true" t="shared" si="0" ref="T12:T41">IF(Q12=0,"",AC12)</f>
      </c>
      <c r="U12" s="129">
        <f aca="true" t="shared" si="1" ref="U12:U41">AF12</f>
        <v>0</v>
      </c>
      <c r="V12" s="129">
        <f aca="true" t="shared" si="2" ref="V12:V41">AI12</f>
        <v>0</v>
      </c>
      <c r="W12" s="132">
        <f>'Data Entry Form'!J25</f>
        <v>0</v>
      </c>
      <c r="X12" s="129">
        <f>'Data Entry Form'!K25</f>
        <v>0</v>
      </c>
      <c r="Y12" s="133">
        <f aca="true" t="shared" si="3" ref="Y12:Y41">AL12</f>
        <v>0</v>
      </c>
      <c r="Z12" s="115">
        <f aca="true" t="shared" si="4" ref="Z12:Z41">($Y$2)</f>
        <v>1</v>
      </c>
      <c r="AA12" s="268">
        <f>IF(ISERROR('Data Entry Form'!G25),"",('Data Entry Form'!G25))</f>
        <v>0</v>
      </c>
      <c r="AB12" s="268">
        <f>IF(ISERROR('2nd Baffling Factor'!G20),"",('2nd Baffling Factor'!G20))</f>
        <v>0</v>
      </c>
      <c r="AC12" s="269">
        <f aca="true" t="shared" si="5" ref="AC12:AC41">SUM(AA12:AB12)</f>
        <v>0</v>
      </c>
      <c r="AD12" s="269">
        <f>IF(ISERROR('Data Entry Form'!H25),"",('Data Entry Form'!H25))</f>
      </c>
      <c r="AE12" s="268">
        <f>IF(ISERROR('2nd Baffling Factor'!H20),"",('2nd Baffling Factor'!H20))</f>
      </c>
      <c r="AF12" s="269">
        <f aca="true" t="shared" si="6" ref="AF12:AF41">SUM(AD12:AE12)</f>
        <v>0</v>
      </c>
      <c r="AG12" s="269">
        <f>IF(ISERROR('Data Entry Form'!I25),"",('Data Entry Form'!I25))</f>
      </c>
      <c r="AH12" s="269">
        <f>IF(ISERROR('2nd Baffling Factor'!I20),"",('2nd Baffling Factor'!I20))</f>
      </c>
      <c r="AI12" s="269">
        <f aca="true" t="shared" si="7" ref="AI12:AI41">SUM(AG12:AH12)</f>
        <v>0</v>
      </c>
      <c r="AJ12" s="269">
        <f>IF(ISERROR('Data Entry Form'!M25),"",('Data Entry Form'!M25))</f>
      </c>
      <c r="AK12" s="269">
        <f>IF(ISERROR('2nd Baffling Factor'!M20),"",('2nd Baffling Factor'!M20))</f>
      </c>
      <c r="AL12" s="269">
        <f aca="true" t="shared" si="8" ref="AL12:AL41">SUM(AJ12:AK12)</f>
        <v>0</v>
      </c>
      <c r="AM12" s="98"/>
      <c r="AN12" s="1" t="s">
        <v>232</v>
      </c>
      <c r="AR12" s="226"/>
    </row>
    <row r="13" spans="2:43" ht="12.75" customHeight="1">
      <c r="B13" s="36">
        <v>3</v>
      </c>
      <c r="C13" s="125"/>
      <c r="D13" s="224"/>
      <c r="E13" s="211"/>
      <c r="F13" s="211"/>
      <c r="G13" s="125"/>
      <c r="H13" s="125"/>
      <c r="I13" s="127">
        <f>'Turbidity Entry Form '!$L$26</f>
        <v>0</v>
      </c>
      <c r="J13" s="128">
        <f>'Turbidity Entry Form '!H26</f>
        <v>0</v>
      </c>
      <c r="K13" s="128">
        <f>'Turbidity Entry Form '!I26</f>
        <v>0</v>
      </c>
      <c r="L13" s="128">
        <f>'Turbidity Entry Form '!$K$26</f>
        <v>0</v>
      </c>
      <c r="M13" s="126"/>
      <c r="N13" s="255"/>
      <c r="O13" s="126"/>
      <c r="P13" s="129">
        <f>'Data Entry Form'!D26</f>
        <v>0</v>
      </c>
      <c r="Q13" s="130">
        <f>'Data Entry Form'!E26</f>
        <v>0</v>
      </c>
      <c r="R13" s="128">
        <f>IF(Q13=0,"",'Data Entry Form'!F26)</f>
      </c>
      <c r="S13" s="131">
        <f>IF(Q13=0,"",'2nd Baffling Factor'!F21)</f>
      </c>
      <c r="T13" s="128">
        <f t="shared" si="0"/>
      </c>
      <c r="U13" s="129">
        <f t="shared" si="1"/>
        <v>0</v>
      </c>
      <c r="V13" s="129">
        <f t="shared" si="2"/>
        <v>0</v>
      </c>
      <c r="W13" s="132">
        <f>'Data Entry Form'!J26</f>
        <v>0</v>
      </c>
      <c r="X13" s="129">
        <f>'Data Entry Form'!K26</f>
        <v>0</v>
      </c>
      <c r="Y13" s="133">
        <f t="shared" si="3"/>
        <v>0</v>
      </c>
      <c r="Z13" s="115">
        <f t="shared" si="4"/>
        <v>1</v>
      </c>
      <c r="AA13" s="268">
        <f>IF(ISERROR('Data Entry Form'!G26),"",('Data Entry Form'!G26))</f>
        <v>0</v>
      </c>
      <c r="AB13" s="268">
        <f>IF(ISERROR('2nd Baffling Factor'!G21),"",('2nd Baffling Factor'!G21))</f>
        <v>0</v>
      </c>
      <c r="AC13" s="269">
        <f t="shared" si="5"/>
        <v>0</v>
      </c>
      <c r="AD13" s="269">
        <f>IF(ISERROR('Data Entry Form'!H26),"",('Data Entry Form'!H26))</f>
      </c>
      <c r="AE13" s="268">
        <f>IF(ISERROR('2nd Baffling Factor'!H21),"",('2nd Baffling Factor'!H21))</f>
      </c>
      <c r="AF13" s="269">
        <f t="shared" si="6"/>
        <v>0</v>
      </c>
      <c r="AG13" s="269">
        <f>IF(ISERROR('Data Entry Form'!I26),"",('Data Entry Form'!I26))</f>
      </c>
      <c r="AH13" s="269">
        <f>IF(ISERROR('2nd Baffling Factor'!I21),"",('2nd Baffling Factor'!I21))</f>
      </c>
      <c r="AI13" s="269">
        <f t="shared" si="7"/>
        <v>0</v>
      </c>
      <c r="AJ13" s="269">
        <f>IF(ISERROR('Data Entry Form'!M26),"",('Data Entry Form'!M26))</f>
      </c>
      <c r="AK13" s="269">
        <f>IF(ISERROR('2nd Baffling Factor'!M21),"",('2nd Baffling Factor'!M21))</f>
      </c>
      <c r="AL13" s="269">
        <f t="shared" si="8"/>
        <v>0</v>
      </c>
      <c r="AM13" s="98"/>
      <c r="AN13" t="s">
        <v>199</v>
      </c>
      <c r="AQ13" s="1" t="s">
        <v>186</v>
      </c>
    </row>
    <row r="14" spans="2:43" ht="12.75" customHeight="1">
      <c r="B14" s="36">
        <v>4</v>
      </c>
      <c r="C14" s="125"/>
      <c r="D14" s="224"/>
      <c r="E14" s="211"/>
      <c r="F14" s="211"/>
      <c r="G14" s="125"/>
      <c r="H14" s="125"/>
      <c r="I14" s="127">
        <f>'Turbidity Entry Form '!$L$32</f>
        <v>0</v>
      </c>
      <c r="J14" s="128">
        <f>'Turbidity Entry Form '!H32</f>
        <v>0</v>
      </c>
      <c r="K14" s="128">
        <f>'Turbidity Entry Form '!I32</f>
        <v>0</v>
      </c>
      <c r="L14" s="128">
        <f>'Turbidity Entry Form '!$K$32</f>
        <v>0</v>
      </c>
      <c r="M14" s="126"/>
      <c r="N14" s="255"/>
      <c r="O14" s="126"/>
      <c r="P14" s="129">
        <f>'Data Entry Form'!D27</f>
        <v>0</v>
      </c>
      <c r="Q14" s="130">
        <f>'Data Entry Form'!E27</f>
        <v>0</v>
      </c>
      <c r="R14" s="128">
        <f>IF(Q14=0,"",'Data Entry Form'!F27)</f>
      </c>
      <c r="S14" s="131">
        <f>IF(Q14=0,"",'2nd Baffling Factor'!F22)</f>
      </c>
      <c r="T14" s="128">
        <f t="shared" si="0"/>
      </c>
      <c r="U14" s="129">
        <f t="shared" si="1"/>
        <v>0</v>
      </c>
      <c r="V14" s="129">
        <f t="shared" si="2"/>
        <v>0</v>
      </c>
      <c r="W14" s="132">
        <f>'Data Entry Form'!J27</f>
        <v>0</v>
      </c>
      <c r="X14" s="129">
        <f>'Data Entry Form'!K27</f>
        <v>0</v>
      </c>
      <c r="Y14" s="133">
        <f t="shared" si="3"/>
        <v>0</v>
      </c>
      <c r="Z14" s="115">
        <f t="shared" si="4"/>
        <v>1</v>
      </c>
      <c r="AA14" s="268">
        <f>IF(ISERROR('Data Entry Form'!G27),"",('Data Entry Form'!G27))</f>
        <v>0</v>
      </c>
      <c r="AB14" s="268">
        <f>IF(ISERROR('2nd Baffling Factor'!G22),"",('2nd Baffling Factor'!G22))</f>
        <v>0</v>
      </c>
      <c r="AC14" s="269">
        <f t="shared" si="5"/>
        <v>0</v>
      </c>
      <c r="AD14" s="269">
        <f>IF(ISERROR('Data Entry Form'!H27),"",('Data Entry Form'!H27))</f>
      </c>
      <c r="AE14" s="268">
        <f>IF(ISERROR('2nd Baffling Factor'!H22),"",('2nd Baffling Factor'!H22))</f>
      </c>
      <c r="AF14" s="269">
        <f t="shared" si="6"/>
        <v>0</v>
      </c>
      <c r="AG14" s="269">
        <f>IF(ISERROR('Data Entry Form'!I27),"",('Data Entry Form'!I27))</f>
      </c>
      <c r="AH14" s="269">
        <f>IF(ISERROR('2nd Baffling Factor'!I22),"",('2nd Baffling Factor'!I22))</f>
      </c>
      <c r="AI14" s="269">
        <f t="shared" si="7"/>
        <v>0</v>
      </c>
      <c r="AJ14" s="269">
        <f>IF(ISERROR('Data Entry Form'!M27),"",('Data Entry Form'!M27))</f>
      </c>
      <c r="AK14" s="269">
        <f>IF(ISERROR('2nd Baffling Factor'!M22),"",('2nd Baffling Factor'!M22))</f>
      </c>
      <c r="AL14" s="269">
        <f t="shared" si="8"/>
        <v>0</v>
      </c>
      <c r="AM14" s="98"/>
      <c r="AN14" t="s">
        <v>209</v>
      </c>
      <c r="AQ14" s="1" t="s">
        <v>174</v>
      </c>
    </row>
    <row r="15" spans="2:43" ht="12.75" customHeight="1">
      <c r="B15" s="36">
        <v>5</v>
      </c>
      <c r="C15" s="125"/>
      <c r="D15" s="224"/>
      <c r="E15" s="211"/>
      <c r="F15" s="211"/>
      <c r="G15" s="125"/>
      <c r="H15" s="125"/>
      <c r="I15" s="127">
        <f>'Turbidity Entry Form '!$L$38</f>
        <v>0</v>
      </c>
      <c r="J15" s="128">
        <f>'Turbidity Entry Form '!H38</f>
        <v>0</v>
      </c>
      <c r="K15" s="128">
        <f>'Turbidity Entry Form '!I38</f>
        <v>0</v>
      </c>
      <c r="L15" s="128">
        <f>'Turbidity Entry Form '!$K$38</f>
        <v>0</v>
      </c>
      <c r="M15" s="126"/>
      <c r="N15" s="255"/>
      <c r="O15" s="126"/>
      <c r="P15" s="129">
        <f>'Data Entry Form'!D28</f>
        <v>0</v>
      </c>
      <c r="Q15" s="130">
        <f>'Data Entry Form'!E28</f>
        <v>0</v>
      </c>
      <c r="R15" s="128">
        <f>IF(Q15=0,"",'Data Entry Form'!F28)</f>
      </c>
      <c r="S15" s="131">
        <f>IF(Q15=0,"",'2nd Baffling Factor'!F23)</f>
      </c>
      <c r="T15" s="128">
        <f t="shared" si="0"/>
      </c>
      <c r="U15" s="129">
        <f t="shared" si="1"/>
        <v>0</v>
      </c>
      <c r="V15" s="129">
        <f t="shared" si="2"/>
        <v>0</v>
      </c>
      <c r="W15" s="132">
        <f>'Data Entry Form'!J28</f>
        <v>0</v>
      </c>
      <c r="X15" s="129">
        <f>'Data Entry Form'!K28</f>
        <v>0</v>
      </c>
      <c r="Y15" s="133">
        <f t="shared" si="3"/>
        <v>0</v>
      </c>
      <c r="Z15" s="115">
        <f t="shared" si="4"/>
        <v>1</v>
      </c>
      <c r="AA15" s="268">
        <f>IF(ISERROR('Data Entry Form'!G28),"",('Data Entry Form'!G28))</f>
        <v>0</v>
      </c>
      <c r="AB15" s="268">
        <f>IF(ISERROR('2nd Baffling Factor'!G23),"",('2nd Baffling Factor'!G23))</f>
        <v>0</v>
      </c>
      <c r="AC15" s="269">
        <f t="shared" si="5"/>
        <v>0</v>
      </c>
      <c r="AD15" s="269">
        <f>IF(ISERROR('Data Entry Form'!H28),"",('Data Entry Form'!H28))</f>
      </c>
      <c r="AE15" s="268">
        <f>IF(ISERROR('2nd Baffling Factor'!H23),"",('2nd Baffling Factor'!H23))</f>
      </c>
      <c r="AF15" s="269">
        <f t="shared" si="6"/>
        <v>0</v>
      </c>
      <c r="AG15" s="269">
        <f>IF(ISERROR('Data Entry Form'!I28),"",('Data Entry Form'!I28))</f>
      </c>
      <c r="AH15" s="269">
        <f>IF(ISERROR('2nd Baffling Factor'!I23),"",('2nd Baffling Factor'!I23))</f>
      </c>
      <c r="AI15" s="269">
        <f t="shared" si="7"/>
        <v>0</v>
      </c>
      <c r="AJ15" s="269">
        <f>IF(ISERROR('Data Entry Form'!M28),"",('Data Entry Form'!M28))</f>
      </c>
      <c r="AK15" s="269">
        <f>IF(ISERROR('2nd Baffling Factor'!M23),"",('2nd Baffling Factor'!M23))</f>
      </c>
      <c r="AL15" s="269">
        <f t="shared" si="8"/>
        <v>0</v>
      </c>
      <c r="AM15" s="98"/>
      <c r="AN15" t="s">
        <v>202</v>
      </c>
      <c r="AQ15" s="1" t="s">
        <v>177</v>
      </c>
    </row>
    <row r="16" spans="2:43" ht="12.75" customHeight="1">
      <c r="B16" s="36">
        <v>6</v>
      </c>
      <c r="C16" s="125"/>
      <c r="D16" s="224"/>
      <c r="E16" s="211"/>
      <c r="F16" s="211"/>
      <c r="G16" s="125"/>
      <c r="H16" s="125"/>
      <c r="I16" s="127">
        <f>'Turbidity Entry Form '!$L$44</f>
        <v>0</v>
      </c>
      <c r="J16" s="128">
        <f>'Turbidity Entry Form '!H44</f>
        <v>0</v>
      </c>
      <c r="K16" s="128">
        <f>'Turbidity Entry Form '!I44</f>
        <v>0</v>
      </c>
      <c r="L16" s="128">
        <f>'Turbidity Entry Form '!$K$44</f>
        <v>0</v>
      </c>
      <c r="M16" s="126"/>
      <c r="N16" s="255"/>
      <c r="O16" s="126"/>
      <c r="P16" s="129">
        <f>'Data Entry Form'!D29</f>
        <v>0</v>
      </c>
      <c r="Q16" s="130">
        <f>'Data Entry Form'!E29</f>
        <v>0</v>
      </c>
      <c r="R16" s="128">
        <f>IF(Q16=0,"",'Data Entry Form'!F29)</f>
      </c>
      <c r="S16" s="131">
        <f>IF(Q16=0,"",'2nd Baffling Factor'!F24)</f>
      </c>
      <c r="T16" s="128">
        <f t="shared" si="0"/>
      </c>
      <c r="U16" s="129">
        <f t="shared" si="1"/>
        <v>0</v>
      </c>
      <c r="V16" s="129">
        <f t="shared" si="2"/>
        <v>0</v>
      </c>
      <c r="W16" s="132">
        <f>'Data Entry Form'!J29</f>
        <v>0</v>
      </c>
      <c r="X16" s="129">
        <f>'Data Entry Form'!K29</f>
        <v>0</v>
      </c>
      <c r="Y16" s="133">
        <f t="shared" si="3"/>
        <v>0</v>
      </c>
      <c r="Z16" s="115">
        <f t="shared" si="4"/>
        <v>1</v>
      </c>
      <c r="AA16" s="268">
        <f>IF(ISERROR('Data Entry Form'!G29),"",('Data Entry Form'!G29))</f>
        <v>0</v>
      </c>
      <c r="AB16" s="268">
        <f>IF(ISERROR('2nd Baffling Factor'!G24),"",('2nd Baffling Factor'!G24))</f>
        <v>0</v>
      </c>
      <c r="AC16" s="269">
        <f t="shared" si="5"/>
        <v>0</v>
      </c>
      <c r="AD16" s="269">
        <f>IF(ISERROR('Data Entry Form'!H29),"",('Data Entry Form'!H29))</f>
      </c>
      <c r="AE16" s="268">
        <f>IF(ISERROR('2nd Baffling Factor'!H24),"",('2nd Baffling Factor'!H24))</f>
      </c>
      <c r="AF16" s="269">
        <f t="shared" si="6"/>
        <v>0</v>
      </c>
      <c r="AG16" s="269">
        <f>IF(ISERROR('Data Entry Form'!I29),"",('Data Entry Form'!I29))</f>
      </c>
      <c r="AH16" s="269">
        <f>IF(ISERROR('2nd Baffling Factor'!I24),"",('2nd Baffling Factor'!I24))</f>
      </c>
      <c r="AI16" s="269">
        <f t="shared" si="7"/>
        <v>0</v>
      </c>
      <c r="AJ16" s="269">
        <f>IF(ISERROR('Data Entry Form'!M29),"",('Data Entry Form'!M29))</f>
      </c>
      <c r="AK16" s="269">
        <f>IF(ISERROR('2nd Baffling Factor'!M24),"",('2nd Baffling Factor'!M24))</f>
      </c>
      <c r="AL16" s="269">
        <f t="shared" si="8"/>
        <v>0</v>
      </c>
      <c r="AM16" s="98"/>
      <c r="AN16" t="s">
        <v>200</v>
      </c>
      <c r="AQ16" s="1" t="s">
        <v>183</v>
      </c>
    </row>
    <row r="17" spans="2:43" ht="12.75" customHeight="1">
      <c r="B17" s="36">
        <v>7</v>
      </c>
      <c r="C17" s="125"/>
      <c r="D17" s="224"/>
      <c r="E17" s="211"/>
      <c r="F17" s="211"/>
      <c r="G17" s="125"/>
      <c r="H17" s="125"/>
      <c r="I17" s="127">
        <f>'Turbidity Entry Form '!$L$50</f>
        <v>0</v>
      </c>
      <c r="J17" s="128">
        <f>'Turbidity Entry Form '!H50</f>
        <v>0</v>
      </c>
      <c r="K17" s="128">
        <f>'Turbidity Entry Form '!I50</f>
        <v>0</v>
      </c>
      <c r="L17" s="128">
        <f>'Turbidity Entry Form '!$K$50</f>
        <v>0</v>
      </c>
      <c r="M17" s="126"/>
      <c r="N17" s="255"/>
      <c r="O17" s="126"/>
      <c r="P17" s="129">
        <f>'Data Entry Form'!D30</f>
        <v>0</v>
      </c>
      <c r="Q17" s="130">
        <f>'Data Entry Form'!E30</f>
        <v>0</v>
      </c>
      <c r="R17" s="128">
        <f>IF(Q17=0,"",'Data Entry Form'!F30)</f>
      </c>
      <c r="S17" s="131">
        <f>IF(Q17=0,"",'2nd Baffling Factor'!F25)</f>
      </c>
      <c r="T17" s="128">
        <f t="shared" si="0"/>
      </c>
      <c r="U17" s="129">
        <f t="shared" si="1"/>
        <v>0</v>
      </c>
      <c r="V17" s="129">
        <f t="shared" si="2"/>
        <v>0</v>
      </c>
      <c r="W17" s="132">
        <f>'Data Entry Form'!J30</f>
        <v>0</v>
      </c>
      <c r="X17" s="129">
        <f>'Data Entry Form'!K30</f>
        <v>0</v>
      </c>
      <c r="Y17" s="133">
        <f t="shared" si="3"/>
        <v>0</v>
      </c>
      <c r="Z17" s="115">
        <f t="shared" si="4"/>
        <v>1</v>
      </c>
      <c r="AA17" s="268">
        <f>IF(ISERROR('Data Entry Form'!G30),"",('Data Entry Form'!G30))</f>
        <v>0</v>
      </c>
      <c r="AB17" s="268">
        <f>IF(ISERROR('2nd Baffling Factor'!G25),"",('2nd Baffling Factor'!G25))</f>
        <v>0</v>
      </c>
      <c r="AC17" s="269">
        <f t="shared" si="5"/>
        <v>0</v>
      </c>
      <c r="AD17" s="269">
        <f>IF(ISERROR('Data Entry Form'!H30),"",('Data Entry Form'!H30))</f>
      </c>
      <c r="AE17" s="268">
        <f>IF(ISERROR('2nd Baffling Factor'!H25),"",('2nd Baffling Factor'!H25))</f>
      </c>
      <c r="AF17" s="269">
        <f t="shared" si="6"/>
        <v>0</v>
      </c>
      <c r="AG17" s="269">
        <f>IF(ISERROR('Data Entry Form'!I30),"",('Data Entry Form'!I30))</f>
      </c>
      <c r="AH17" s="269">
        <f>IF(ISERROR('2nd Baffling Factor'!I25),"",('2nd Baffling Factor'!I25))</f>
      </c>
      <c r="AI17" s="269">
        <f t="shared" si="7"/>
        <v>0</v>
      </c>
      <c r="AJ17" s="269">
        <f>IF(ISERROR('Data Entry Form'!M30),"",('Data Entry Form'!M30))</f>
      </c>
      <c r="AK17" s="269">
        <f>IF(ISERROR('2nd Baffling Factor'!M25),"",('2nd Baffling Factor'!M25))</f>
      </c>
      <c r="AL17" s="269">
        <f t="shared" si="8"/>
        <v>0</v>
      </c>
      <c r="AM17" s="98"/>
      <c r="AN17" s="238" t="s">
        <v>210</v>
      </c>
      <c r="AO17" s="100"/>
      <c r="AQ17" s="1" t="s">
        <v>187</v>
      </c>
    </row>
    <row r="18" spans="2:43" ht="12.75" customHeight="1">
      <c r="B18" s="36">
        <v>8</v>
      </c>
      <c r="C18" s="125"/>
      <c r="D18" s="224"/>
      <c r="E18" s="211"/>
      <c r="F18" s="211"/>
      <c r="G18" s="125"/>
      <c r="H18" s="125"/>
      <c r="I18" s="127">
        <f>'Turbidity Entry Form '!$L$56</f>
        <v>0</v>
      </c>
      <c r="J18" s="128">
        <f>'Turbidity Entry Form '!H56</f>
        <v>0</v>
      </c>
      <c r="K18" s="128">
        <f>'Turbidity Entry Form '!I56</f>
        <v>0</v>
      </c>
      <c r="L18" s="128">
        <f>'Turbidity Entry Form '!$K$56</f>
        <v>0</v>
      </c>
      <c r="M18" s="126"/>
      <c r="N18" s="255"/>
      <c r="O18" s="126"/>
      <c r="P18" s="129">
        <f>'Data Entry Form'!D31</f>
        <v>0</v>
      </c>
      <c r="Q18" s="130">
        <f>'Data Entry Form'!E31</f>
        <v>0</v>
      </c>
      <c r="R18" s="128">
        <f>IF(Q18=0,"",'Data Entry Form'!F31)</f>
      </c>
      <c r="S18" s="131">
        <f>IF(Q18=0,"",'2nd Baffling Factor'!F26)</f>
      </c>
      <c r="T18" s="128">
        <f t="shared" si="0"/>
      </c>
      <c r="U18" s="129">
        <f t="shared" si="1"/>
        <v>0</v>
      </c>
      <c r="V18" s="129">
        <f t="shared" si="2"/>
        <v>0</v>
      </c>
      <c r="W18" s="132">
        <f>'Data Entry Form'!J31</f>
        <v>0</v>
      </c>
      <c r="X18" s="129">
        <f>'Data Entry Form'!K31</f>
        <v>0</v>
      </c>
      <c r="Y18" s="133">
        <f t="shared" si="3"/>
        <v>0</v>
      </c>
      <c r="Z18" s="115">
        <f t="shared" si="4"/>
        <v>1</v>
      </c>
      <c r="AA18" s="268">
        <f>IF(ISERROR('Data Entry Form'!G31),"",('Data Entry Form'!G31))</f>
        <v>0</v>
      </c>
      <c r="AB18" s="268">
        <f>IF(ISERROR('2nd Baffling Factor'!G26),"",('2nd Baffling Factor'!G26))</f>
        <v>0</v>
      </c>
      <c r="AC18" s="269">
        <f t="shared" si="5"/>
        <v>0</v>
      </c>
      <c r="AD18" s="269">
        <f>IF(ISERROR('Data Entry Form'!H31),"",('Data Entry Form'!H31))</f>
      </c>
      <c r="AE18" s="268">
        <f>IF(ISERROR('2nd Baffling Factor'!H26),"",('2nd Baffling Factor'!H26))</f>
      </c>
      <c r="AF18" s="269">
        <f t="shared" si="6"/>
        <v>0</v>
      </c>
      <c r="AG18" s="269">
        <f>IF(ISERROR('Data Entry Form'!I31),"",('Data Entry Form'!I31))</f>
      </c>
      <c r="AH18" s="269">
        <f>IF(ISERROR('2nd Baffling Factor'!I26),"",('2nd Baffling Factor'!I26))</f>
      </c>
      <c r="AI18" s="269">
        <f t="shared" si="7"/>
        <v>0</v>
      </c>
      <c r="AJ18" s="269">
        <f>IF(ISERROR('Data Entry Form'!M31),"",('Data Entry Form'!M31))</f>
      </c>
      <c r="AK18" s="269">
        <f>IF(ISERROR('2nd Baffling Factor'!M26),"",('2nd Baffling Factor'!M26))</f>
      </c>
      <c r="AL18" s="269">
        <f t="shared" si="8"/>
        <v>0</v>
      </c>
      <c r="AM18" s="98"/>
      <c r="AN18" s="100"/>
      <c r="AO18" s="100"/>
      <c r="AQ18" s="1" t="s">
        <v>178</v>
      </c>
    </row>
    <row r="19" spans="2:43" ht="12.75" customHeight="1">
      <c r="B19" s="36">
        <v>9</v>
      </c>
      <c r="C19" s="125"/>
      <c r="D19" s="224"/>
      <c r="E19" s="211"/>
      <c r="F19" s="211"/>
      <c r="G19" s="125"/>
      <c r="H19" s="125"/>
      <c r="I19" s="127">
        <f>'Turbidity Entry Form '!$L$62</f>
        <v>0</v>
      </c>
      <c r="J19" s="128">
        <f>'Turbidity Entry Form '!H62</f>
        <v>0</v>
      </c>
      <c r="K19" s="128">
        <f>'Turbidity Entry Form '!I62</f>
        <v>0</v>
      </c>
      <c r="L19" s="128">
        <f>'Turbidity Entry Form '!$K$62</f>
        <v>0</v>
      </c>
      <c r="M19" s="126"/>
      <c r="N19" s="255"/>
      <c r="O19" s="126"/>
      <c r="P19" s="129">
        <f>'Data Entry Form'!D32</f>
        <v>0</v>
      </c>
      <c r="Q19" s="130">
        <f>'Data Entry Form'!E32</f>
        <v>0</v>
      </c>
      <c r="R19" s="128">
        <f>IF(Q19=0,"",'Data Entry Form'!F32)</f>
      </c>
      <c r="S19" s="131">
        <f>IF(Q19=0,"",'2nd Baffling Factor'!F27)</f>
      </c>
      <c r="T19" s="128">
        <f t="shared" si="0"/>
      </c>
      <c r="U19" s="129">
        <f t="shared" si="1"/>
        <v>0</v>
      </c>
      <c r="V19" s="129">
        <f t="shared" si="2"/>
        <v>0</v>
      </c>
      <c r="W19" s="132">
        <f>'Data Entry Form'!J32</f>
        <v>0</v>
      </c>
      <c r="X19" s="129">
        <f>'Data Entry Form'!K32</f>
        <v>0</v>
      </c>
      <c r="Y19" s="133">
        <f t="shared" si="3"/>
        <v>0</v>
      </c>
      <c r="Z19" s="115">
        <f t="shared" si="4"/>
        <v>1</v>
      </c>
      <c r="AA19" s="268">
        <f>IF(ISERROR('Data Entry Form'!G32),"",('Data Entry Form'!G32))</f>
        <v>0</v>
      </c>
      <c r="AB19" s="268">
        <f>IF(ISERROR('2nd Baffling Factor'!G27),"",('2nd Baffling Factor'!G27))</f>
        <v>0</v>
      </c>
      <c r="AC19" s="269">
        <f t="shared" si="5"/>
        <v>0</v>
      </c>
      <c r="AD19" s="269">
        <f>IF(ISERROR('Data Entry Form'!H32),"",('Data Entry Form'!H32))</f>
      </c>
      <c r="AE19" s="268">
        <f>IF(ISERROR('2nd Baffling Factor'!H27),"",('2nd Baffling Factor'!H27))</f>
      </c>
      <c r="AF19" s="269">
        <f t="shared" si="6"/>
        <v>0</v>
      </c>
      <c r="AG19" s="269">
        <f>IF(ISERROR('Data Entry Form'!I32),"",('Data Entry Form'!I32))</f>
      </c>
      <c r="AH19" s="269">
        <f>IF(ISERROR('2nd Baffling Factor'!I27),"",('2nd Baffling Factor'!I27))</f>
      </c>
      <c r="AI19" s="269">
        <f t="shared" si="7"/>
        <v>0</v>
      </c>
      <c r="AJ19" s="269">
        <f>IF(ISERROR('Data Entry Form'!M32),"",('Data Entry Form'!M32))</f>
      </c>
      <c r="AK19" s="269">
        <f>IF(ISERROR('2nd Baffling Factor'!M27),"",('2nd Baffling Factor'!M27))</f>
      </c>
      <c r="AL19" s="269">
        <f t="shared" si="8"/>
        <v>0</v>
      </c>
      <c r="AM19" s="98"/>
      <c r="AN19" s="100"/>
      <c r="AO19" s="100"/>
      <c r="AQ19" s="1" t="s">
        <v>176</v>
      </c>
    </row>
    <row r="20" spans="2:43" ht="12.75" customHeight="1">
      <c r="B20" s="36">
        <v>10</v>
      </c>
      <c r="C20" s="125"/>
      <c r="D20" s="224"/>
      <c r="E20" s="211"/>
      <c r="F20" s="211"/>
      <c r="G20" s="125"/>
      <c r="H20" s="125"/>
      <c r="I20" s="127">
        <f>'Turbidity Entry Form '!$L$68</f>
        <v>0</v>
      </c>
      <c r="J20" s="128">
        <f>'Turbidity Entry Form '!H68</f>
        <v>0</v>
      </c>
      <c r="K20" s="128">
        <f>'Turbidity Entry Form '!I68</f>
        <v>0</v>
      </c>
      <c r="L20" s="128">
        <f>'Turbidity Entry Form '!$K$68</f>
        <v>0</v>
      </c>
      <c r="M20" s="126"/>
      <c r="N20" s="255"/>
      <c r="O20" s="126"/>
      <c r="P20" s="129">
        <f>'Data Entry Form'!D33</f>
        <v>0</v>
      </c>
      <c r="Q20" s="130">
        <f>'Data Entry Form'!E33</f>
        <v>0</v>
      </c>
      <c r="R20" s="128">
        <f>IF(Q20=0,"",'Data Entry Form'!F33)</f>
      </c>
      <c r="S20" s="131">
        <f>IF(Q20=0,"",'2nd Baffling Factor'!F28)</f>
      </c>
      <c r="T20" s="128">
        <f t="shared" si="0"/>
      </c>
      <c r="U20" s="129">
        <f t="shared" si="1"/>
        <v>0</v>
      </c>
      <c r="V20" s="129">
        <f t="shared" si="2"/>
        <v>0</v>
      </c>
      <c r="W20" s="132">
        <f>'Data Entry Form'!J33</f>
        <v>0</v>
      </c>
      <c r="X20" s="129">
        <f>'Data Entry Form'!K33</f>
        <v>0</v>
      </c>
      <c r="Y20" s="133">
        <f t="shared" si="3"/>
        <v>0</v>
      </c>
      <c r="Z20" s="115">
        <f t="shared" si="4"/>
        <v>1</v>
      </c>
      <c r="AA20" s="268">
        <f>IF(ISERROR('Data Entry Form'!G33),"",('Data Entry Form'!G33))</f>
        <v>0</v>
      </c>
      <c r="AB20" s="268">
        <f>IF(ISERROR('2nd Baffling Factor'!G28),"",('2nd Baffling Factor'!G28))</f>
        <v>0</v>
      </c>
      <c r="AC20" s="269">
        <f t="shared" si="5"/>
        <v>0</v>
      </c>
      <c r="AD20" s="269">
        <f>IF(ISERROR('Data Entry Form'!H33),"",('Data Entry Form'!H33))</f>
      </c>
      <c r="AE20" s="268">
        <f>IF(ISERROR('2nd Baffling Factor'!H28),"",('2nd Baffling Factor'!H28))</f>
      </c>
      <c r="AF20" s="269">
        <f t="shared" si="6"/>
        <v>0</v>
      </c>
      <c r="AG20" s="269">
        <f>IF(ISERROR('Data Entry Form'!I33),"",('Data Entry Form'!I33))</f>
      </c>
      <c r="AH20" s="269">
        <f>IF(ISERROR('2nd Baffling Factor'!I28),"",('2nd Baffling Factor'!I28))</f>
      </c>
      <c r="AI20" s="269">
        <f t="shared" si="7"/>
        <v>0</v>
      </c>
      <c r="AJ20" s="269">
        <f>IF(ISERROR('Data Entry Form'!M33),"",('Data Entry Form'!M33))</f>
      </c>
      <c r="AK20" s="269">
        <f>IF(ISERROR('2nd Baffling Factor'!M28),"",('2nd Baffling Factor'!M28))</f>
      </c>
      <c r="AL20" s="269">
        <f t="shared" si="8"/>
        <v>0</v>
      </c>
      <c r="AM20" s="98"/>
      <c r="AN20" s="100"/>
      <c r="AO20" s="100"/>
      <c r="AQ20" s="1" t="s">
        <v>179</v>
      </c>
    </row>
    <row r="21" spans="2:43" ht="12.75" customHeight="1">
      <c r="B21" s="36">
        <v>11</v>
      </c>
      <c r="C21" s="125"/>
      <c r="D21" s="224"/>
      <c r="E21" s="211"/>
      <c r="F21" s="211"/>
      <c r="G21" s="125"/>
      <c r="H21" s="125"/>
      <c r="I21" s="127">
        <f>'Turbidity Entry Form '!$L$74</f>
        <v>0</v>
      </c>
      <c r="J21" s="128">
        <f>'Turbidity Entry Form '!H74</f>
        <v>0</v>
      </c>
      <c r="K21" s="128">
        <f>'Turbidity Entry Form '!I74</f>
        <v>0</v>
      </c>
      <c r="L21" s="128">
        <f>'Turbidity Entry Form '!$K$74</f>
        <v>0</v>
      </c>
      <c r="M21" s="126"/>
      <c r="N21" s="255"/>
      <c r="O21" s="126"/>
      <c r="P21" s="129">
        <f>'Data Entry Form'!D34</f>
        <v>0</v>
      </c>
      <c r="Q21" s="130">
        <f>'Data Entry Form'!E34</f>
        <v>0</v>
      </c>
      <c r="R21" s="128">
        <f>IF(Q21=0,"",'Data Entry Form'!F34)</f>
      </c>
      <c r="S21" s="131">
        <f>IF(Q21=0,"",'2nd Baffling Factor'!F29)</f>
      </c>
      <c r="T21" s="128">
        <f t="shared" si="0"/>
      </c>
      <c r="U21" s="129">
        <f t="shared" si="1"/>
        <v>0</v>
      </c>
      <c r="V21" s="129">
        <f t="shared" si="2"/>
        <v>0</v>
      </c>
      <c r="W21" s="132">
        <f>'Data Entry Form'!J34</f>
        <v>0</v>
      </c>
      <c r="X21" s="129">
        <f>'Data Entry Form'!K34</f>
        <v>0</v>
      </c>
      <c r="Y21" s="133">
        <f t="shared" si="3"/>
        <v>0</v>
      </c>
      <c r="Z21" s="115">
        <f t="shared" si="4"/>
        <v>1</v>
      </c>
      <c r="AA21" s="268">
        <f>IF(ISERROR('Data Entry Form'!G34),"",('Data Entry Form'!G34))</f>
        <v>0</v>
      </c>
      <c r="AB21" s="268">
        <f>IF(ISERROR('2nd Baffling Factor'!G29),"",('2nd Baffling Factor'!G29))</f>
        <v>0</v>
      </c>
      <c r="AC21" s="269">
        <f t="shared" si="5"/>
        <v>0</v>
      </c>
      <c r="AD21" s="269">
        <f>IF(ISERROR('Data Entry Form'!H34),"",('Data Entry Form'!H34))</f>
      </c>
      <c r="AE21" s="268">
        <f>IF(ISERROR('2nd Baffling Factor'!H29),"",('2nd Baffling Factor'!H29))</f>
      </c>
      <c r="AF21" s="269">
        <f t="shared" si="6"/>
        <v>0</v>
      </c>
      <c r="AG21" s="269">
        <f>IF(ISERROR('Data Entry Form'!I34),"",('Data Entry Form'!I34))</f>
      </c>
      <c r="AH21" s="269">
        <f>IF(ISERROR('2nd Baffling Factor'!I29),"",('2nd Baffling Factor'!I29))</f>
      </c>
      <c r="AI21" s="269">
        <f t="shared" si="7"/>
        <v>0</v>
      </c>
      <c r="AJ21" s="269">
        <f>IF(ISERROR('Data Entry Form'!M34),"",('Data Entry Form'!M34))</f>
      </c>
      <c r="AK21" s="269">
        <f>IF(ISERROR('2nd Baffling Factor'!M29),"",('2nd Baffling Factor'!M29))</f>
      </c>
      <c r="AL21" s="269">
        <f t="shared" si="8"/>
        <v>0</v>
      </c>
      <c r="AM21" s="98"/>
      <c r="AN21" s="100"/>
      <c r="AO21" s="100"/>
      <c r="AQ21" s="1" t="s">
        <v>181</v>
      </c>
    </row>
    <row r="22" spans="2:43" ht="12.75" customHeight="1">
      <c r="B22" s="36">
        <v>12</v>
      </c>
      <c r="C22" s="125"/>
      <c r="D22" s="224"/>
      <c r="E22" s="211"/>
      <c r="F22" s="211"/>
      <c r="G22" s="125"/>
      <c r="H22" s="125"/>
      <c r="I22" s="127">
        <f>'Turbidity Entry Form '!$L$80</f>
        <v>0</v>
      </c>
      <c r="J22" s="128">
        <f>'Turbidity Entry Form '!H80</f>
        <v>0</v>
      </c>
      <c r="K22" s="128">
        <f>'Turbidity Entry Form '!I80</f>
        <v>0</v>
      </c>
      <c r="L22" s="128">
        <f>'Turbidity Entry Form '!$K$80</f>
        <v>0</v>
      </c>
      <c r="M22" s="126"/>
      <c r="N22" s="255"/>
      <c r="O22" s="126"/>
      <c r="P22" s="129">
        <f>'Data Entry Form'!D35</f>
        <v>0</v>
      </c>
      <c r="Q22" s="130">
        <f>'Data Entry Form'!E35</f>
        <v>0</v>
      </c>
      <c r="R22" s="128">
        <f>IF(Q22=0,"",'Data Entry Form'!F35)</f>
      </c>
      <c r="S22" s="131">
        <f>IF(Q22=0,"",'2nd Baffling Factor'!F30)</f>
      </c>
      <c r="T22" s="128">
        <f t="shared" si="0"/>
      </c>
      <c r="U22" s="129">
        <f t="shared" si="1"/>
        <v>0</v>
      </c>
      <c r="V22" s="129">
        <f t="shared" si="2"/>
        <v>0</v>
      </c>
      <c r="W22" s="132">
        <f>'Data Entry Form'!J35</f>
        <v>0</v>
      </c>
      <c r="X22" s="129">
        <f>'Data Entry Form'!K35</f>
        <v>0</v>
      </c>
      <c r="Y22" s="133">
        <f t="shared" si="3"/>
        <v>0</v>
      </c>
      <c r="Z22" s="115">
        <f t="shared" si="4"/>
        <v>1</v>
      </c>
      <c r="AA22" s="268">
        <f>IF(ISERROR('Data Entry Form'!G35),"",('Data Entry Form'!G35))</f>
        <v>0</v>
      </c>
      <c r="AB22" s="268">
        <f>IF(ISERROR('2nd Baffling Factor'!G30),"",('2nd Baffling Factor'!G30))</f>
        <v>0</v>
      </c>
      <c r="AC22" s="269">
        <f t="shared" si="5"/>
        <v>0</v>
      </c>
      <c r="AD22" s="269">
        <f>IF(ISERROR('Data Entry Form'!H35),"",('Data Entry Form'!H35))</f>
      </c>
      <c r="AE22" s="268">
        <f>IF(ISERROR('2nd Baffling Factor'!H30),"",('2nd Baffling Factor'!H30))</f>
      </c>
      <c r="AF22" s="269">
        <f t="shared" si="6"/>
        <v>0</v>
      </c>
      <c r="AG22" s="269">
        <f>IF(ISERROR('Data Entry Form'!I35),"",('Data Entry Form'!I35))</f>
      </c>
      <c r="AH22" s="269">
        <f>IF(ISERROR('2nd Baffling Factor'!I30),"",('2nd Baffling Factor'!I30))</f>
      </c>
      <c r="AI22" s="269">
        <f t="shared" si="7"/>
        <v>0</v>
      </c>
      <c r="AJ22" s="269">
        <f>IF(ISERROR('Data Entry Form'!M35),"",('Data Entry Form'!M35))</f>
      </c>
      <c r="AK22" s="269">
        <f>IF(ISERROR('2nd Baffling Factor'!M30),"",('2nd Baffling Factor'!M30))</f>
      </c>
      <c r="AL22" s="269">
        <f t="shared" si="8"/>
        <v>0</v>
      </c>
      <c r="AM22" s="98"/>
      <c r="AN22" s="100"/>
      <c r="AO22" s="100"/>
      <c r="AQ22" s="1" t="s">
        <v>185</v>
      </c>
    </row>
    <row r="23" spans="2:43" ht="12.75" customHeight="1">
      <c r="B23" s="36">
        <v>13</v>
      </c>
      <c r="C23" s="125"/>
      <c r="D23" s="224"/>
      <c r="E23" s="211"/>
      <c r="F23" s="211"/>
      <c r="G23" s="125"/>
      <c r="H23" s="125"/>
      <c r="I23" s="127">
        <f>'Turbidity Entry Form '!$L$86</f>
        <v>0</v>
      </c>
      <c r="J23" s="128">
        <f>'Turbidity Entry Form '!H86</f>
        <v>0</v>
      </c>
      <c r="K23" s="128">
        <f>'Turbidity Entry Form '!I86</f>
        <v>0</v>
      </c>
      <c r="L23" s="128">
        <f>'Turbidity Entry Form '!$K$86</f>
        <v>0</v>
      </c>
      <c r="M23" s="126"/>
      <c r="N23" s="255"/>
      <c r="O23" s="126"/>
      <c r="P23" s="129">
        <f>'Data Entry Form'!D36</f>
        <v>0</v>
      </c>
      <c r="Q23" s="130">
        <f>'Data Entry Form'!E36</f>
        <v>0</v>
      </c>
      <c r="R23" s="128">
        <f>IF(Q23=0,"",'Data Entry Form'!F36)</f>
      </c>
      <c r="S23" s="131">
        <f>IF(Q23=0,"",'2nd Baffling Factor'!F31)</f>
      </c>
      <c r="T23" s="128">
        <f t="shared" si="0"/>
      </c>
      <c r="U23" s="129">
        <f t="shared" si="1"/>
        <v>0</v>
      </c>
      <c r="V23" s="129">
        <f t="shared" si="2"/>
        <v>0</v>
      </c>
      <c r="W23" s="132">
        <f>'Data Entry Form'!J36</f>
        <v>0</v>
      </c>
      <c r="X23" s="129">
        <f>'Data Entry Form'!K36</f>
        <v>0</v>
      </c>
      <c r="Y23" s="133">
        <f t="shared" si="3"/>
        <v>0</v>
      </c>
      <c r="Z23" s="115">
        <f t="shared" si="4"/>
        <v>1</v>
      </c>
      <c r="AA23" s="268">
        <f>IF(ISERROR('Data Entry Form'!G36),"",('Data Entry Form'!G36))</f>
        <v>0</v>
      </c>
      <c r="AB23" s="268">
        <f>IF(ISERROR('2nd Baffling Factor'!G31),"",('2nd Baffling Factor'!G31))</f>
        <v>0</v>
      </c>
      <c r="AC23" s="269">
        <f t="shared" si="5"/>
        <v>0</v>
      </c>
      <c r="AD23" s="269">
        <f>IF(ISERROR('Data Entry Form'!H36),"",('Data Entry Form'!H36))</f>
      </c>
      <c r="AE23" s="268">
        <f>IF(ISERROR('2nd Baffling Factor'!H31),"",('2nd Baffling Factor'!H31))</f>
      </c>
      <c r="AF23" s="269">
        <f t="shared" si="6"/>
        <v>0</v>
      </c>
      <c r="AG23" s="269">
        <f>IF(ISERROR('Data Entry Form'!I36),"",('Data Entry Form'!I36))</f>
      </c>
      <c r="AH23" s="269">
        <f>IF(ISERROR('2nd Baffling Factor'!I31),"",('2nd Baffling Factor'!I31))</f>
      </c>
      <c r="AI23" s="269">
        <f t="shared" si="7"/>
        <v>0</v>
      </c>
      <c r="AJ23" s="269">
        <f>IF(ISERROR('Data Entry Form'!M36),"",('Data Entry Form'!M36))</f>
      </c>
      <c r="AK23" s="269">
        <f>IF(ISERROR('2nd Baffling Factor'!M31),"",('2nd Baffling Factor'!M31))</f>
      </c>
      <c r="AL23" s="269">
        <f t="shared" si="8"/>
        <v>0</v>
      </c>
      <c r="AM23" s="98"/>
      <c r="AN23" s="100"/>
      <c r="AO23" s="100"/>
      <c r="AQ23" s="1" t="s">
        <v>215</v>
      </c>
    </row>
    <row r="24" spans="2:43" ht="12.75" customHeight="1">
      <c r="B24" s="36">
        <v>14</v>
      </c>
      <c r="C24" s="125"/>
      <c r="D24" s="224"/>
      <c r="E24" s="211"/>
      <c r="F24" s="211"/>
      <c r="G24" s="125"/>
      <c r="H24" s="125"/>
      <c r="I24" s="127">
        <f>'Turbidity Entry Form '!$L$92</f>
        <v>0</v>
      </c>
      <c r="J24" s="128">
        <f>'Turbidity Entry Form '!H92</f>
        <v>0</v>
      </c>
      <c r="K24" s="128">
        <f>'Turbidity Entry Form '!I92</f>
        <v>0</v>
      </c>
      <c r="L24" s="128">
        <f>'Turbidity Entry Form '!$K$92</f>
        <v>0</v>
      </c>
      <c r="M24" s="126"/>
      <c r="N24" s="255"/>
      <c r="O24" s="126"/>
      <c r="P24" s="129">
        <f>'Data Entry Form'!D37</f>
        <v>0</v>
      </c>
      <c r="Q24" s="130">
        <f>'Data Entry Form'!E37</f>
        <v>0</v>
      </c>
      <c r="R24" s="128">
        <f>IF(Q24=0,"",'Data Entry Form'!F37)</f>
      </c>
      <c r="S24" s="131">
        <f>IF(Q24=0,"",'2nd Baffling Factor'!F32)</f>
      </c>
      <c r="T24" s="128">
        <f t="shared" si="0"/>
      </c>
      <c r="U24" s="129">
        <f t="shared" si="1"/>
        <v>0</v>
      </c>
      <c r="V24" s="129">
        <f t="shared" si="2"/>
        <v>0</v>
      </c>
      <c r="W24" s="132">
        <f>'Data Entry Form'!J37</f>
        <v>0</v>
      </c>
      <c r="X24" s="129">
        <f>'Data Entry Form'!K37</f>
        <v>0</v>
      </c>
      <c r="Y24" s="133">
        <f t="shared" si="3"/>
        <v>0</v>
      </c>
      <c r="Z24" s="115">
        <f t="shared" si="4"/>
        <v>1</v>
      </c>
      <c r="AA24" s="268">
        <f>IF(ISERROR('Data Entry Form'!G37),"",('Data Entry Form'!G37))</f>
        <v>0</v>
      </c>
      <c r="AB24" s="268">
        <f>IF(ISERROR('2nd Baffling Factor'!G32),"",('2nd Baffling Factor'!G32))</f>
        <v>0</v>
      </c>
      <c r="AC24" s="269">
        <f t="shared" si="5"/>
        <v>0</v>
      </c>
      <c r="AD24" s="269">
        <f>IF(ISERROR('Data Entry Form'!H37),"",('Data Entry Form'!H37))</f>
      </c>
      <c r="AE24" s="268">
        <f>IF(ISERROR('2nd Baffling Factor'!H32),"",('2nd Baffling Factor'!H32))</f>
      </c>
      <c r="AF24" s="269">
        <f t="shared" si="6"/>
        <v>0</v>
      </c>
      <c r="AG24" s="269">
        <f>IF(ISERROR('Data Entry Form'!I37),"",('Data Entry Form'!I37))</f>
      </c>
      <c r="AH24" s="269">
        <f>IF(ISERROR('2nd Baffling Factor'!I32),"",('2nd Baffling Factor'!I32))</f>
      </c>
      <c r="AI24" s="269">
        <f t="shared" si="7"/>
        <v>0</v>
      </c>
      <c r="AJ24" s="269">
        <f>IF(ISERROR('Data Entry Form'!M37),"",('Data Entry Form'!M37))</f>
      </c>
      <c r="AK24" s="269">
        <f>IF(ISERROR('2nd Baffling Factor'!M32),"",('2nd Baffling Factor'!M32))</f>
      </c>
      <c r="AL24" s="269">
        <f t="shared" si="8"/>
        <v>0</v>
      </c>
      <c r="AM24" s="98"/>
      <c r="AN24" s="100"/>
      <c r="AO24" s="100"/>
      <c r="AQ24" s="1" t="s">
        <v>167</v>
      </c>
    </row>
    <row r="25" spans="2:43" ht="12.75" customHeight="1">
      <c r="B25" s="36">
        <v>15</v>
      </c>
      <c r="C25" s="125"/>
      <c r="D25" s="224"/>
      <c r="E25" s="211"/>
      <c r="F25" s="211"/>
      <c r="G25" s="125"/>
      <c r="H25" s="125"/>
      <c r="I25" s="127">
        <f>'Turbidity Entry Form '!$L$98</f>
        <v>0</v>
      </c>
      <c r="J25" s="128">
        <f>'Turbidity Entry Form '!H98</f>
        <v>0</v>
      </c>
      <c r="K25" s="128">
        <f>'Turbidity Entry Form '!I98</f>
        <v>0</v>
      </c>
      <c r="L25" s="128">
        <f>'Turbidity Entry Form '!$K$98</f>
        <v>0</v>
      </c>
      <c r="M25" s="126"/>
      <c r="N25" s="255"/>
      <c r="O25" s="126"/>
      <c r="P25" s="129">
        <f>'Data Entry Form'!D38</f>
        <v>0</v>
      </c>
      <c r="Q25" s="130">
        <f>'Data Entry Form'!E38</f>
        <v>0</v>
      </c>
      <c r="R25" s="128">
        <f>IF(Q25=0,"",'Data Entry Form'!F38)</f>
      </c>
      <c r="S25" s="131">
        <f>IF(Q25=0,"",'2nd Baffling Factor'!F33)</f>
      </c>
      <c r="T25" s="128">
        <f t="shared" si="0"/>
      </c>
      <c r="U25" s="129">
        <f t="shared" si="1"/>
        <v>0</v>
      </c>
      <c r="V25" s="129">
        <f t="shared" si="2"/>
        <v>0</v>
      </c>
      <c r="W25" s="132">
        <f>'Data Entry Form'!J38</f>
        <v>0</v>
      </c>
      <c r="X25" s="129">
        <f>'Data Entry Form'!K38</f>
        <v>0</v>
      </c>
      <c r="Y25" s="133">
        <f t="shared" si="3"/>
        <v>0</v>
      </c>
      <c r="Z25" s="115">
        <f t="shared" si="4"/>
        <v>1</v>
      </c>
      <c r="AA25" s="268">
        <f>IF(ISERROR('Data Entry Form'!G38),"",('Data Entry Form'!G38))</f>
        <v>0</v>
      </c>
      <c r="AB25" s="268">
        <f>IF(ISERROR('2nd Baffling Factor'!G33),"",('2nd Baffling Factor'!G33))</f>
        <v>0</v>
      </c>
      <c r="AC25" s="269">
        <f t="shared" si="5"/>
        <v>0</v>
      </c>
      <c r="AD25" s="269">
        <f>IF(ISERROR('Data Entry Form'!H38),"",('Data Entry Form'!H38))</f>
      </c>
      <c r="AE25" s="268">
        <f>IF(ISERROR('2nd Baffling Factor'!H33),"",('2nd Baffling Factor'!H33))</f>
      </c>
      <c r="AF25" s="269">
        <f t="shared" si="6"/>
        <v>0</v>
      </c>
      <c r="AG25" s="269">
        <f>IF(ISERROR('Data Entry Form'!I38),"",('Data Entry Form'!I38))</f>
      </c>
      <c r="AH25" s="269">
        <f>IF(ISERROR('2nd Baffling Factor'!I33),"",('2nd Baffling Factor'!I33))</f>
      </c>
      <c r="AI25" s="269">
        <f t="shared" si="7"/>
        <v>0</v>
      </c>
      <c r="AJ25" s="269">
        <f>IF(ISERROR('Data Entry Form'!M38),"",('Data Entry Form'!M38))</f>
      </c>
      <c r="AK25" s="269">
        <f>IF(ISERROR('2nd Baffling Factor'!M33),"",('2nd Baffling Factor'!M33))</f>
      </c>
      <c r="AL25" s="269">
        <f t="shared" si="8"/>
        <v>0</v>
      </c>
      <c r="AM25" s="98"/>
      <c r="AN25" s="100"/>
      <c r="AO25" s="100"/>
      <c r="AQ25" s="1" t="s">
        <v>175</v>
      </c>
    </row>
    <row r="26" spans="2:41" ht="12.75" customHeight="1">
      <c r="B26" s="36">
        <v>16</v>
      </c>
      <c r="C26" s="125"/>
      <c r="D26" s="224"/>
      <c r="E26" s="211"/>
      <c r="F26" s="211"/>
      <c r="G26" s="125"/>
      <c r="H26" s="125"/>
      <c r="I26" s="127">
        <f>'Turbidity Entry Form '!$L$104</f>
        <v>0</v>
      </c>
      <c r="J26" s="128">
        <f>'Turbidity Entry Form '!H104</f>
        <v>0</v>
      </c>
      <c r="K26" s="128">
        <f>'Turbidity Entry Form '!I104</f>
        <v>0</v>
      </c>
      <c r="L26" s="128">
        <f>'Turbidity Entry Form '!$K$104</f>
        <v>0</v>
      </c>
      <c r="M26" s="126"/>
      <c r="N26" s="255"/>
      <c r="O26" s="126"/>
      <c r="P26" s="129">
        <f>'Data Entry Form'!D39</f>
        <v>0</v>
      </c>
      <c r="Q26" s="130">
        <f>'Data Entry Form'!E39</f>
        <v>0</v>
      </c>
      <c r="R26" s="128">
        <f>IF(Q26=0,"",'Data Entry Form'!F39)</f>
      </c>
      <c r="S26" s="131">
        <f>IF(Q26=0,"",'2nd Baffling Factor'!F34)</f>
      </c>
      <c r="T26" s="128">
        <f t="shared" si="0"/>
      </c>
      <c r="U26" s="129">
        <f t="shared" si="1"/>
        <v>0</v>
      </c>
      <c r="V26" s="129">
        <f t="shared" si="2"/>
        <v>0</v>
      </c>
      <c r="W26" s="132">
        <f>'Data Entry Form'!J39</f>
        <v>0</v>
      </c>
      <c r="X26" s="129">
        <f>'Data Entry Form'!K39</f>
        <v>0</v>
      </c>
      <c r="Y26" s="133">
        <f t="shared" si="3"/>
        <v>0</v>
      </c>
      <c r="Z26" s="115">
        <f t="shared" si="4"/>
        <v>1</v>
      </c>
      <c r="AA26" s="268">
        <f>IF(ISERROR('Data Entry Form'!G39),"",('Data Entry Form'!G39))</f>
        <v>0</v>
      </c>
      <c r="AB26" s="268">
        <f>IF(ISERROR('2nd Baffling Factor'!G34),"",('2nd Baffling Factor'!G34))</f>
        <v>0</v>
      </c>
      <c r="AC26" s="269">
        <f t="shared" si="5"/>
        <v>0</v>
      </c>
      <c r="AD26" s="269">
        <f>IF(ISERROR('Data Entry Form'!H39),"",('Data Entry Form'!H39))</f>
      </c>
      <c r="AE26" s="268">
        <f>IF(ISERROR('2nd Baffling Factor'!H34),"",('2nd Baffling Factor'!H34))</f>
      </c>
      <c r="AF26" s="269">
        <f t="shared" si="6"/>
        <v>0</v>
      </c>
      <c r="AG26" s="269">
        <f>IF(ISERROR('Data Entry Form'!I39),"",('Data Entry Form'!I39))</f>
      </c>
      <c r="AH26" s="269">
        <f>IF(ISERROR('2nd Baffling Factor'!I34),"",('2nd Baffling Factor'!I34))</f>
      </c>
      <c r="AI26" s="269">
        <f t="shared" si="7"/>
        <v>0</v>
      </c>
      <c r="AJ26" s="269">
        <f>IF(ISERROR('Data Entry Form'!M39),"",('Data Entry Form'!M39))</f>
      </c>
      <c r="AK26" s="269">
        <f>IF(ISERROR('2nd Baffling Factor'!M34),"",('2nd Baffling Factor'!M34))</f>
      </c>
      <c r="AL26" s="269">
        <f t="shared" si="8"/>
        <v>0</v>
      </c>
      <c r="AM26" s="98"/>
      <c r="AN26" s="100"/>
      <c r="AO26" s="100"/>
    </row>
    <row r="27" spans="2:41" ht="12.75" customHeight="1">
      <c r="B27" s="36">
        <v>17</v>
      </c>
      <c r="C27" s="125"/>
      <c r="D27" s="224"/>
      <c r="E27" s="211"/>
      <c r="F27" s="211"/>
      <c r="G27" s="125"/>
      <c r="H27" s="125"/>
      <c r="I27" s="127">
        <f>'Turbidity Entry Form '!$L$110</f>
        <v>0</v>
      </c>
      <c r="J27" s="128">
        <f>'Turbidity Entry Form '!H110</f>
        <v>0</v>
      </c>
      <c r="K27" s="128">
        <f>'Turbidity Entry Form '!I110</f>
        <v>0</v>
      </c>
      <c r="L27" s="128">
        <f>'Turbidity Entry Form '!$K$110</f>
        <v>0</v>
      </c>
      <c r="M27" s="126"/>
      <c r="N27" s="255"/>
      <c r="O27" s="126"/>
      <c r="P27" s="129">
        <f>'Data Entry Form'!D40</f>
        <v>0</v>
      </c>
      <c r="Q27" s="130">
        <f>'Data Entry Form'!E40</f>
        <v>0</v>
      </c>
      <c r="R27" s="128">
        <f>IF(Q27=0,"",'Data Entry Form'!F40)</f>
      </c>
      <c r="S27" s="131">
        <f>IF(Q27=0,"",'2nd Baffling Factor'!F35)</f>
      </c>
      <c r="T27" s="128">
        <f t="shared" si="0"/>
      </c>
      <c r="U27" s="129">
        <f t="shared" si="1"/>
        <v>0</v>
      </c>
      <c r="V27" s="129">
        <f t="shared" si="2"/>
        <v>0</v>
      </c>
      <c r="W27" s="132">
        <f>'Data Entry Form'!J40</f>
        <v>0</v>
      </c>
      <c r="X27" s="129">
        <f>'Data Entry Form'!K40</f>
        <v>0</v>
      </c>
      <c r="Y27" s="133">
        <f t="shared" si="3"/>
        <v>0</v>
      </c>
      <c r="Z27" s="115">
        <f t="shared" si="4"/>
        <v>1</v>
      </c>
      <c r="AA27" s="268">
        <f>IF(ISERROR('Data Entry Form'!G40),"",('Data Entry Form'!G40))</f>
        <v>0</v>
      </c>
      <c r="AB27" s="268">
        <f>IF(ISERROR('2nd Baffling Factor'!G35),"",('2nd Baffling Factor'!G35))</f>
        <v>0</v>
      </c>
      <c r="AC27" s="269">
        <f t="shared" si="5"/>
        <v>0</v>
      </c>
      <c r="AD27" s="269">
        <f>IF(ISERROR('Data Entry Form'!H40),"",('Data Entry Form'!H40))</f>
      </c>
      <c r="AE27" s="268">
        <f>IF(ISERROR('2nd Baffling Factor'!H35),"",('2nd Baffling Factor'!H35))</f>
      </c>
      <c r="AF27" s="269">
        <f t="shared" si="6"/>
        <v>0</v>
      </c>
      <c r="AG27" s="269">
        <f>IF(ISERROR('Data Entry Form'!I40),"",('Data Entry Form'!I40))</f>
      </c>
      <c r="AH27" s="269">
        <f>IF(ISERROR('2nd Baffling Factor'!I35),"",('2nd Baffling Factor'!I35))</f>
      </c>
      <c r="AI27" s="269">
        <f t="shared" si="7"/>
        <v>0</v>
      </c>
      <c r="AJ27" s="269">
        <f>IF(ISERROR('Data Entry Form'!M40),"",('Data Entry Form'!M40))</f>
      </c>
      <c r="AK27" s="269">
        <f>IF(ISERROR('2nd Baffling Factor'!M35),"",('2nd Baffling Factor'!M35))</f>
      </c>
      <c r="AL27" s="269">
        <f t="shared" si="8"/>
        <v>0</v>
      </c>
      <c r="AM27" s="98"/>
      <c r="AN27" s="100"/>
      <c r="AO27" s="100"/>
    </row>
    <row r="28" spans="2:41" ht="12.75" customHeight="1">
      <c r="B28" s="36">
        <v>18</v>
      </c>
      <c r="C28" s="125"/>
      <c r="D28" s="224"/>
      <c r="E28" s="211"/>
      <c r="F28" s="211"/>
      <c r="G28" s="125"/>
      <c r="H28" s="125"/>
      <c r="I28" s="127">
        <f>'Turbidity Entry Form '!$L$116</f>
        <v>0</v>
      </c>
      <c r="J28" s="128">
        <f>'Turbidity Entry Form '!H116</f>
        <v>0</v>
      </c>
      <c r="K28" s="128">
        <f>'Turbidity Entry Form '!I116</f>
        <v>0</v>
      </c>
      <c r="L28" s="128">
        <f>'Turbidity Entry Form '!$K$116</f>
        <v>0</v>
      </c>
      <c r="M28" s="126"/>
      <c r="N28" s="255"/>
      <c r="O28" s="126"/>
      <c r="P28" s="129">
        <f>'Data Entry Form'!D41</f>
        <v>0</v>
      </c>
      <c r="Q28" s="130">
        <f>'Data Entry Form'!E41</f>
        <v>0</v>
      </c>
      <c r="R28" s="128">
        <f>IF(Q28=0,"",'Data Entry Form'!F41)</f>
      </c>
      <c r="S28" s="131">
        <f>IF(Q28=0,"",'2nd Baffling Factor'!F36)</f>
      </c>
      <c r="T28" s="128">
        <f t="shared" si="0"/>
      </c>
      <c r="U28" s="129">
        <f t="shared" si="1"/>
        <v>0</v>
      </c>
      <c r="V28" s="129">
        <f t="shared" si="2"/>
        <v>0</v>
      </c>
      <c r="W28" s="132">
        <f>'Data Entry Form'!J41</f>
        <v>0</v>
      </c>
      <c r="X28" s="129">
        <f>'Data Entry Form'!K41</f>
        <v>0</v>
      </c>
      <c r="Y28" s="133">
        <f t="shared" si="3"/>
        <v>0</v>
      </c>
      <c r="Z28" s="115">
        <f t="shared" si="4"/>
        <v>1</v>
      </c>
      <c r="AA28" s="268">
        <f>IF(ISERROR('Data Entry Form'!G41),"",('Data Entry Form'!G41))</f>
        <v>0</v>
      </c>
      <c r="AB28" s="268">
        <f>IF(ISERROR('2nd Baffling Factor'!G36),"",('2nd Baffling Factor'!G36))</f>
        <v>0</v>
      </c>
      <c r="AC28" s="269">
        <f t="shared" si="5"/>
        <v>0</v>
      </c>
      <c r="AD28" s="269">
        <f>IF(ISERROR('Data Entry Form'!H41),"",('Data Entry Form'!H41))</f>
      </c>
      <c r="AE28" s="268">
        <f>IF(ISERROR('2nd Baffling Factor'!H36),"",('2nd Baffling Factor'!H36))</f>
      </c>
      <c r="AF28" s="269">
        <f t="shared" si="6"/>
        <v>0</v>
      </c>
      <c r="AG28" s="269">
        <f>IF(ISERROR('Data Entry Form'!I41),"",('Data Entry Form'!I41))</f>
      </c>
      <c r="AH28" s="269">
        <f>IF(ISERROR('2nd Baffling Factor'!I36),"",('2nd Baffling Factor'!I36))</f>
      </c>
      <c r="AI28" s="269">
        <f t="shared" si="7"/>
        <v>0</v>
      </c>
      <c r="AJ28" s="269">
        <f>IF(ISERROR('Data Entry Form'!M41),"",('Data Entry Form'!M41))</f>
      </c>
      <c r="AK28" s="269">
        <f>IF(ISERROR('2nd Baffling Factor'!M36),"",('2nd Baffling Factor'!M36))</f>
      </c>
      <c r="AL28" s="269">
        <f t="shared" si="8"/>
        <v>0</v>
      </c>
      <c r="AM28" s="98"/>
      <c r="AN28" s="100"/>
      <c r="AO28" s="100"/>
    </row>
    <row r="29" spans="2:44" ht="12.75" customHeight="1">
      <c r="B29" s="36">
        <v>19</v>
      </c>
      <c r="C29" s="125"/>
      <c r="D29" s="224"/>
      <c r="E29" s="211"/>
      <c r="F29" s="211"/>
      <c r="G29" s="125"/>
      <c r="H29" s="125"/>
      <c r="I29" s="127">
        <f>'Turbidity Entry Form '!$L$122</f>
        <v>0</v>
      </c>
      <c r="J29" s="128">
        <f>'Turbidity Entry Form '!H122</f>
        <v>0</v>
      </c>
      <c r="K29" s="128">
        <f>'Turbidity Entry Form '!I122</f>
        <v>0</v>
      </c>
      <c r="L29" s="128">
        <f>'Turbidity Entry Form '!$K$122</f>
        <v>0</v>
      </c>
      <c r="M29" s="126"/>
      <c r="N29" s="255"/>
      <c r="O29" s="126"/>
      <c r="P29" s="129">
        <f>'Data Entry Form'!D42</f>
        <v>0</v>
      </c>
      <c r="Q29" s="130">
        <f>'Data Entry Form'!E42</f>
        <v>0</v>
      </c>
      <c r="R29" s="128">
        <f>IF(Q29=0,"",'Data Entry Form'!F42)</f>
      </c>
      <c r="S29" s="131">
        <f>IF(Q29=0,"",'2nd Baffling Factor'!F37)</f>
      </c>
      <c r="T29" s="128">
        <f t="shared" si="0"/>
      </c>
      <c r="U29" s="129">
        <f t="shared" si="1"/>
        <v>0</v>
      </c>
      <c r="V29" s="129">
        <f t="shared" si="2"/>
        <v>0</v>
      </c>
      <c r="W29" s="132">
        <f>'Data Entry Form'!J42</f>
        <v>0</v>
      </c>
      <c r="X29" s="129">
        <f>'Data Entry Form'!K42</f>
        <v>0</v>
      </c>
      <c r="Y29" s="133">
        <f t="shared" si="3"/>
        <v>0</v>
      </c>
      <c r="Z29" s="115">
        <f t="shared" si="4"/>
        <v>1</v>
      </c>
      <c r="AA29" s="268">
        <f>IF(ISERROR('Data Entry Form'!G42),"",('Data Entry Form'!G42))</f>
        <v>0</v>
      </c>
      <c r="AB29" s="268">
        <f>IF(ISERROR('2nd Baffling Factor'!G37),"",('2nd Baffling Factor'!G37))</f>
        <v>0</v>
      </c>
      <c r="AC29" s="269">
        <f t="shared" si="5"/>
        <v>0</v>
      </c>
      <c r="AD29" s="269">
        <f>IF(ISERROR('Data Entry Form'!H42),"",('Data Entry Form'!H42))</f>
      </c>
      <c r="AE29" s="268">
        <f>IF(ISERROR('2nd Baffling Factor'!H37),"",('2nd Baffling Factor'!H37))</f>
      </c>
      <c r="AF29" s="269">
        <f t="shared" si="6"/>
        <v>0</v>
      </c>
      <c r="AG29" s="269">
        <f>IF(ISERROR('Data Entry Form'!I42),"",('Data Entry Form'!I42))</f>
      </c>
      <c r="AH29" s="269">
        <f>IF(ISERROR('2nd Baffling Factor'!I37),"",('2nd Baffling Factor'!I37))</f>
      </c>
      <c r="AI29" s="269">
        <f t="shared" si="7"/>
        <v>0</v>
      </c>
      <c r="AJ29" s="269">
        <f>IF(ISERROR('Data Entry Form'!M42),"",('Data Entry Form'!M42))</f>
      </c>
      <c r="AK29" s="269">
        <f>IF(ISERROR('2nd Baffling Factor'!M37),"",('2nd Baffling Factor'!M37))</f>
      </c>
      <c r="AL29" s="269">
        <f t="shared" si="8"/>
        <v>0</v>
      </c>
      <c r="AM29" s="98"/>
      <c r="AN29" s="100"/>
      <c r="AO29" s="100"/>
      <c r="AR29" s="226"/>
    </row>
    <row r="30" spans="2:43" ht="12.75" customHeight="1">
      <c r="B30" s="36">
        <v>20</v>
      </c>
      <c r="C30" s="125"/>
      <c r="D30" s="224"/>
      <c r="E30" s="211"/>
      <c r="F30" s="211"/>
      <c r="G30" s="125"/>
      <c r="H30" s="125"/>
      <c r="I30" s="127">
        <f>'Turbidity Entry Form '!$L$128</f>
        <v>0</v>
      </c>
      <c r="J30" s="128">
        <f>'Turbidity Entry Form '!H128</f>
        <v>0</v>
      </c>
      <c r="K30" s="128">
        <f>'Turbidity Entry Form '!I128</f>
        <v>0</v>
      </c>
      <c r="L30" s="128">
        <f>'Turbidity Entry Form '!$K$128</f>
        <v>0</v>
      </c>
      <c r="M30" s="126"/>
      <c r="N30" s="255"/>
      <c r="O30" s="126"/>
      <c r="P30" s="129">
        <f>'Data Entry Form'!D43</f>
        <v>0</v>
      </c>
      <c r="Q30" s="130">
        <f>'Data Entry Form'!E43</f>
        <v>0</v>
      </c>
      <c r="R30" s="128">
        <f>IF(Q30=0,"",'Data Entry Form'!F43)</f>
      </c>
      <c r="S30" s="131">
        <f>IF(Q30=0,"",'2nd Baffling Factor'!F38)</f>
      </c>
      <c r="T30" s="128">
        <f t="shared" si="0"/>
      </c>
      <c r="U30" s="129">
        <f t="shared" si="1"/>
        <v>0</v>
      </c>
      <c r="V30" s="129">
        <f t="shared" si="2"/>
        <v>0</v>
      </c>
      <c r="W30" s="132">
        <f>'Data Entry Form'!J43</f>
        <v>0</v>
      </c>
      <c r="X30" s="129">
        <f>'Data Entry Form'!K43</f>
        <v>0</v>
      </c>
      <c r="Y30" s="133">
        <f t="shared" si="3"/>
        <v>0</v>
      </c>
      <c r="Z30" s="115">
        <f t="shared" si="4"/>
        <v>1</v>
      </c>
      <c r="AA30" s="268">
        <f>IF(ISERROR('Data Entry Form'!G43),"",('Data Entry Form'!G43))</f>
        <v>0</v>
      </c>
      <c r="AB30" s="268">
        <f>IF(ISERROR('2nd Baffling Factor'!G38),"",('2nd Baffling Factor'!G38))</f>
        <v>0</v>
      </c>
      <c r="AC30" s="269">
        <f t="shared" si="5"/>
        <v>0</v>
      </c>
      <c r="AD30" s="269">
        <f>IF(ISERROR('Data Entry Form'!H43),"",('Data Entry Form'!H43))</f>
      </c>
      <c r="AE30" s="268">
        <f>IF(ISERROR('2nd Baffling Factor'!H38),"",('2nd Baffling Factor'!H38))</f>
      </c>
      <c r="AF30" s="269">
        <f t="shared" si="6"/>
        <v>0</v>
      </c>
      <c r="AG30" s="269">
        <f>IF(ISERROR('Data Entry Form'!I43),"",('Data Entry Form'!I43))</f>
      </c>
      <c r="AH30" s="269">
        <f>IF(ISERROR('2nd Baffling Factor'!I38),"",('2nd Baffling Factor'!I38))</f>
      </c>
      <c r="AI30" s="269">
        <f t="shared" si="7"/>
        <v>0</v>
      </c>
      <c r="AJ30" s="269">
        <f>IF(ISERROR('Data Entry Form'!M43),"",('Data Entry Form'!M43))</f>
      </c>
      <c r="AK30" s="269">
        <f>IF(ISERROR('2nd Baffling Factor'!M38),"",('2nd Baffling Factor'!M38))</f>
      </c>
      <c r="AL30" s="269">
        <f t="shared" si="8"/>
        <v>0</v>
      </c>
      <c r="AM30" s="98"/>
      <c r="AN30" s="100"/>
      <c r="AO30" s="100"/>
      <c r="AQ30" s="1" t="s">
        <v>165</v>
      </c>
    </row>
    <row r="31" spans="2:43" ht="12.75" customHeight="1">
      <c r="B31" s="36">
        <v>21</v>
      </c>
      <c r="C31" s="125"/>
      <c r="D31" s="224"/>
      <c r="E31" s="211"/>
      <c r="F31" s="211"/>
      <c r="G31" s="125"/>
      <c r="H31" s="125"/>
      <c r="I31" s="127">
        <f>'Turbidity Entry Form '!$L$134</f>
        <v>0</v>
      </c>
      <c r="J31" s="128">
        <f>'Turbidity Entry Form '!H134</f>
        <v>0</v>
      </c>
      <c r="K31" s="128">
        <f>'Turbidity Entry Form '!I134</f>
        <v>0</v>
      </c>
      <c r="L31" s="128">
        <f>'Turbidity Entry Form '!$K$134</f>
        <v>0</v>
      </c>
      <c r="M31" s="126"/>
      <c r="N31" s="255"/>
      <c r="O31" s="126"/>
      <c r="P31" s="129">
        <f>'Data Entry Form'!D44</f>
        <v>0</v>
      </c>
      <c r="Q31" s="130">
        <f>'Data Entry Form'!E44</f>
        <v>0</v>
      </c>
      <c r="R31" s="128">
        <f>IF(Q31=0,"",'Data Entry Form'!F44)</f>
      </c>
      <c r="S31" s="131">
        <f>IF(Q31=0,"",'2nd Baffling Factor'!F39)</f>
      </c>
      <c r="T31" s="128">
        <f t="shared" si="0"/>
      </c>
      <c r="U31" s="129">
        <f t="shared" si="1"/>
        <v>0</v>
      </c>
      <c r="V31" s="129">
        <f t="shared" si="2"/>
        <v>0</v>
      </c>
      <c r="W31" s="132">
        <f>'Data Entry Form'!J44</f>
        <v>0</v>
      </c>
      <c r="X31" s="129">
        <f>'Data Entry Form'!K44</f>
        <v>0</v>
      </c>
      <c r="Y31" s="133">
        <f t="shared" si="3"/>
        <v>0</v>
      </c>
      <c r="Z31" s="115">
        <f t="shared" si="4"/>
        <v>1</v>
      </c>
      <c r="AA31" s="268">
        <f>IF(ISERROR('Data Entry Form'!G44),"",('Data Entry Form'!G44))</f>
        <v>0</v>
      </c>
      <c r="AB31" s="268">
        <f>IF(ISERROR('2nd Baffling Factor'!G39),"",('2nd Baffling Factor'!G39))</f>
        <v>0</v>
      </c>
      <c r="AC31" s="269">
        <f t="shared" si="5"/>
        <v>0</v>
      </c>
      <c r="AD31" s="269">
        <f>IF(ISERROR('Data Entry Form'!H44),"",('Data Entry Form'!H44))</f>
      </c>
      <c r="AE31" s="268">
        <f>IF(ISERROR('2nd Baffling Factor'!H39),"",('2nd Baffling Factor'!H39))</f>
      </c>
      <c r="AF31" s="269">
        <f t="shared" si="6"/>
        <v>0</v>
      </c>
      <c r="AG31" s="269">
        <f>IF(ISERROR('Data Entry Form'!I44),"",('Data Entry Form'!I44))</f>
      </c>
      <c r="AH31" s="269">
        <f>IF(ISERROR('2nd Baffling Factor'!I39),"",('2nd Baffling Factor'!I39))</f>
      </c>
      <c r="AI31" s="269">
        <f t="shared" si="7"/>
        <v>0</v>
      </c>
      <c r="AJ31" s="269">
        <f>IF(ISERROR('Data Entry Form'!M44),"",('Data Entry Form'!M44))</f>
      </c>
      <c r="AK31" s="269">
        <f>IF(ISERROR('2nd Baffling Factor'!M39),"",('2nd Baffling Factor'!M39))</f>
      </c>
      <c r="AL31" s="269">
        <f t="shared" si="8"/>
        <v>0</v>
      </c>
      <c r="AM31" s="98"/>
      <c r="AN31" s="100"/>
      <c r="AO31" s="100"/>
      <c r="AQ31" s="1" t="s">
        <v>184</v>
      </c>
    </row>
    <row r="32" spans="2:43" ht="12.75" customHeight="1">
      <c r="B32" s="36">
        <v>22</v>
      </c>
      <c r="C32" s="125"/>
      <c r="D32" s="224"/>
      <c r="E32" s="211"/>
      <c r="F32" s="211"/>
      <c r="G32" s="125"/>
      <c r="H32" s="125"/>
      <c r="I32" s="127">
        <f>'Turbidity Entry Form '!$L$140</f>
        <v>0</v>
      </c>
      <c r="J32" s="128">
        <f>'Turbidity Entry Form '!H140</f>
        <v>0</v>
      </c>
      <c r="K32" s="128">
        <f>'Turbidity Entry Form '!I140</f>
        <v>0</v>
      </c>
      <c r="L32" s="128">
        <f>'Turbidity Entry Form '!$K$140</f>
        <v>0</v>
      </c>
      <c r="M32" s="126"/>
      <c r="N32" s="255"/>
      <c r="O32" s="126"/>
      <c r="P32" s="129">
        <f>'Data Entry Form'!D45</f>
        <v>0</v>
      </c>
      <c r="Q32" s="130">
        <f>'Data Entry Form'!E45</f>
        <v>0</v>
      </c>
      <c r="R32" s="128">
        <f>IF(Q32=0,"",'Data Entry Form'!F45)</f>
      </c>
      <c r="S32" s="131">
        <f>IF(Q32=0,"",'2nd Baffling Factor'!F40)</f>
      </c>
      <c r="T32" s="128">
        <f t="shared" si="0"/>
      </c>
      <c r="U32" s="129">
        <f t="shared" si="1"/>
        <v>0</v>
      </c>
      <c r="V32" s="129">
        <f t="shared" si="2"/>
        <v>0</v>
      </c>
      <c r="W32" s="132">
        <f>'Data Entry Form'!J45</f>
        <v>0</v>
      </c>
      <c r="X32" s="129">
        <f>'Data Entry Form'!K45</f>
        <v>0</v>
      </c>
      <c r="Y32" s="133">
        <f t="shared" si="3"/>
        <v>0</v>
      </c>
      <c r="Z32" s="115">
        <f t="shared" si="4"/>
        <v>1</v>
      </c>
      <c r="AA32" s="268">
        <f>IF(ISERROR('Data Entry Form'!G45),"",('Data Entry Form'!G45))</f>
        <v>0</v>
      </c>
      <c r="AB32" s="268">
        <f>IF(ISERROR('2nd Baffling Factor'!G40),"",('2nd Baffling Factor'!G40))</f>
        <v>0</v>
      </c>
      <c r="AC32" s="269">
        <f t="shared" si="5"/>
        <v>0</v>
      </c>
      <c r="AD32" s="269">
        <f>IF(ISERROR('Data Entry Form'!H45),"",('Data Entry Form'!H45))</f>
      </c>
      <c r="AE32" s="268">
        <f>IF(ISERROR('2nd Baffling Factor'!H40),"",('2nd Baffling Factor'!H40))</f>
      </c>
      <c r="AF32" s="269">
        <f t="shared" si="6"/>
        <v>0</v>
      </c>
      <c r="AG32" s="269">
        <f>IF(ISERROR('Data Entry Form'!I45),"",('Data Entry Form'!I45))</f>
      </c>
      <c r="AH32" s="269">
        <f>IF(ISERROR('2nd Baffling Factor'!I40),"",('2nd Baffling Factor'!I40))</f>
      </c>
      <c r="AI32" s="269">
        <f t="shared" si="7"/>
        <v>0</v>
      </c>
      <c r="AJ32" s="269">
        <f>IF(ISERROR('Data Entry Form'!M45),"",('Data Entry Form'!M45))</f>
      </c>
      <c r="AK32" s="269">
        <f>IF(ISERROR('2nd Baffling Factor'!M40),"",('2nd Baffling Factor'!M40))</f>
      </c>
      <c r="AL32" s="269">
        <f t="shared" si="8"/>
        <v>0</v>
      </c>
      <c r="AM32" s="98"/>
      <c r="AN32" s="100"/>
      <c r="AO32" s="100"/>
      <c r="AQ32" s="1" t="s">
        <v>174</v>
      </c>
    </row>
    <row r="33" spans="2:43" ht="12.75" customHeight="1">
      <c r="B33" s="36">
        <v>23</v>
      </c>
      <c r="C33" s="125"/>
      <c r="D33" s="224"/>
      <c r="E33" s="211"/>
      <c r="F33" s="211"/>
      <c r="G33" s="125"/>
      <c r="H33" s="125"/>
      <c r="I33" s="127">
        <f>'Turbidity Entry Form '!$L$146</f>
        <v>0</v>
      </c>
      <c r="J33" s="128">
        <f>'Turbidity Entry Form '!H146</f>
        <v>0</v>
      </c>
      <c r="K33" s="128">
        <f>'Turbidity Entry Form '!I146</f>
        <v>0</v>
      </c>
      <c r="L33" s="128">
        <f>'Turbidity Entry Form '!$K$146</f>
        <v>0</v>
      </c>
      <c r="M33" s="126"/>
      <c r="N33" s="255"/>
      <c r="O33" s="126"/>
      <c r="P33" s="129">
        <f>'Data Entry Form'!D46</f>
        <v>0</v>
      </c>
      <c r="Q33" s="130">
        <f>'Data Entry Form'!E46</f>
        <v>0</v>
      </c>
      <c r="R33" s="128">
        <f>IF(Q33=0,"",'Data Entry Form'!F46)</f>
      </c>
      <c r="S33" s="131">
        <f>IF(Q33=0,"",'2nd Baffling Factor'!F41)</f>
      </c>
      <c r="T33" s="128">
        <f t="shared" si="0"/>
      </c>
      <c r="U33" s="129">
        <f t="shared" si="1"/>
        <v>0</v>
      </c>
      <c r="V33" s="129">
        <f t="shared" si="2"/>
        <v>0</v>
      </c>
      <c r="W33" s="132">
        <f>'Data Entry Form'!J46</f>
        <v>0</v>
      </c>
      <c r="X33" s="129">
        <f>'Data Entry Form'!K46</f>
        <v>0</v>
      </c>
      <c r="Y33" s="133">
        <f t="shared" si="3"/>
        <v>0</v>
      </c>
      <c r="Z33" s="115">
        <f t="shared" si="4"/>
        <v>1</v>
      </c>
      <c r="AA33" s="268">
        <f>IF(ISERROR('Data Entry Form'!G46),"",('Data Entry Form'!G46))</f>
        <v>0</v>
      </c>
      <c r="AB33" s="268">
        <f>IF(ISERROR('2nd Baffling Factor'!G41),"",('2nd Baffling Factor'!G41))</f>
        <v>0</v>
      </c>
      <c r="AC33" s="269">
        <f t="shared" si="5"/>
        <v>0</v>
      </c>
      <c r="AD33" s="269">
        <f>IF(ISERROR('Data Entry Form'!H46),"",('Data Entry Form'!H46))</f>
      </c>
      <c r="AE33" s="268">
        <f>IF(ISERROR('2nd Baffling Factor'!H41),"",('2nd Baffling Factor'!H41))</f>
      </c>
      <c r="AF33" s="269">
        <f t="shared" si="6"/>
        <v>0</v>
      </c>
      <c r="AG33" s="269">
        <f>IF(ISERROR('Data Entry Form'!I46),"",('Data Entry Form'!I46))</f>
      </c>
      <c r="AH33" s="269">
        <f>IF(ISERROR('2nd Baffling Factor'!I41),"",('2nd Baffling Factor'!I41))</f>
      </c>
      <c r="AI33" s="269">
        <f t="shared" si="7"/>
        <v>0</v>
      </c>
      <c r="AJ33" s="269">
        <f>IF(ISERROR('Data Entry Form'!M46),"",('Data Entry Form'!M46))</f>
      </c>
      <c r="AK33" s="269">
        <f>IF(ISERROR('2nd Baffling Factor'!M41),"",('2nd Baffling Factor'!M41))</f>
      </c>
      <c r="AL33" s="269">
        <f t="shared" si="8"/>
        <v>0</v>
      </c>
      <c r="AM33" s="98"/>
      <c r="AN33" s="100"/>
      <c r="AO33" s="100"/>
      <c r="AQ33" s="1" t="s">
        <v>216</v>
      </c>
    </row>
    <row r="34" spans="2:43" ht="12.75" customHeight="1">
      <c r="B34" s="36">
        <v>24</v>
      </c>
      <c r="C34" s="125"/>
      <c r="D34" s="224"/>
      <c r="E34" s="211"/>
      <c r="F34" s="211"/>
      <c r="G34" s="125"/>
      <c r="H34" s="125"/>
      <c r="I34" s="127">
        <f>'Turbidity Entry Form '!$L$152</f>
        <v>0</v>
      </c>
      <c r="J34" s="128">
        <f>'Turbidity Entry Form '!H152</f>
        <v>0</v>
      </c>
      <c r="K34" s="128">
        <f>'Turbidity Entry Form '!I152</f>
        <v>0</v>
      </c>
      <c r="L34" s="128">
        <f>'Turbidity Entry Form '!$K$152</f>
        <v>0</v>
      </c>
      <c r="M34" s="126"/>
      <c r="N34" s="255"/>
      <c r="O34" s="126"/>
      <c r="P34" s="129">
        <f>'Data Entry Form'!D47</f>
        <v>0</v>
      </c>
      <c r="Q34" s="130">
        <f>'Data Entry Form'!E47</f>
        <v>0</v>
      </c>
      <c r="R34" s="128">
        <f>IF(Q34=0,"",'Data Entry Form'!F47)</f>
      </c>
      <c r="S34" s="131">
        <f>IF(Q34=0,"",'2nd Baffling Factor'!F42)</f>
      </c>
      <c r="T34" s="128">
        <f t="shared" si="0"/>
      </c>
      <c r="U34" s="129">
        <f t="shared" si="1"/>
        <v>0</v>
      </c>
      <c r="V34" s="129">
        <f t="shared" si="2"/>
        <v>0</v>
      </c>
      <c r="W34" s="132">
        <f>'Data Entry Form'!J47</f>
        <v>0</v>
      </c>
      <c r="X34" s="129">
        <f>'Data Entry Form'!K47</f>
        <v>0</v>
      </c>
      <c r="Y34" s="133">
        <f t="shared" si="3"/>
        <v>0</v>
      </c>
      <c r="Z34" s="115">
        <f t="shared" si="4"/>
        <v>1</v>
      </c>
      <c r="AA34" s="268">
        <f>IF(ISERROR('Data Entry Form'!G47),"",('Data Entry Form'!G47))</f>
        <v>0</v>
      </c>
      <c r="AB34" s="268">
        <f>IF(ISERROR('2nd Baffling Factor'!G42),"",('2nd Baffling Factor'!G42))</f>
        <v>0</v>
      </c>
      <c r="AC34" s="269">
        <f t="shared" si="5"/>
        <v>0</v>
      </c>
      <c r="AD34" s="269">
        <f>IF(ISERROR('Data Entry Form'!H47),"",('Data Entry Form'!H47))</f>
      </c>
      <c r="AE34" s="268">
        <f>IF(ISERROR('2nd Baffling Factor'!H42),"",('2nd Baffling Factor'!H42))</f>
      </c>
      <c r="AF34" s="269">
        <f t="shared" si="6"/>
        <v>0</v>
      </c>
      <c r="AG34" s="269">
        <f>IF(ISERROR('Data Entry Form'!I47),"",('Data Entry Form'!I47))</f>
      </c>
      <c r="AH34" s="269">
        <f>IF(ISERROR('2nd Baffling Factor'!I42),"",('2nd Baffling Factor'!I42))</f>
      </c>
      <c r="AI34" s="269">
        <f t="shared" si="7"/>
        <v>0</v>
      </c>
      <c r="AJ34" s="269">
        <f>IF(ISERROR('Data Entry Form'!M47),"",('Data Entry Form'!M47))</f>
      </c>
      <c r="AK34" s="269">
        <f>IF(ISERROR('2nd Baffling Factor'!M42),"",('2nd Baffling Factor'!M42))</f>
      </c>
      <c r="AL34" s="269">
        <f t="shared" si="8"/>
        <v>0</v>
      </c>
      <c r="AM34" s="98"/>
      <c r="AN34" s="100"/>
      <c r="AO34" s="100"/>
      <c r="AQ34" s="1" t="s">
        <v>188</v>
      </c>
    </row>
    <row r="35" spans="2:43" ht="12.75" customHeight="1">
      <c r="B35" s="36">
        <v>25</v>
      </c>
      <c r="C35" s="125"/>
      <c r="D35" s="224"/>
      <c r="E35" s="211"/>
      <c r="F35" s="211"/>
      <c r="G35" s="125"/>
      <c r="H35" s="125"/>
      <c r="I35" s="127">
        <f>'Turbidity Entry Form '!$L$158</f>
        <v>0</v>
      </c>
      <c r="J35" s="128">
        <f>'Turbidity Entry Form '!H158</f>
        <v>0</v>
      </c>
      <c r="K35" s="128">
        <f>'Turbidity Entry Form '!I158</f>
        <v>0</v>
      </c>
      <c r="L35" s="128">
        <f>'Turbidity Entry Form '!$K$158</f>
        <v>0</v>
      </c>
      <c r="M35" s="126"/>
      <c r="N35" s="255"/>
      <c r="O35" s="126"/>
      <c r="P35" s="129">
        <f>'Data Entry Form'!D48</f>
        <v>0</v>
      </c>
      <c r="Q35" s="130">
        <f>'Data Entry Form'!E48</f>
        <v>0</v>
      </c>
      <c r="R35" s="128">
        <f>IF(Q35=0,"",'Data Entry Form'!F48)</f>
      </c>
      <c r="S35" s="131">
        <f>IF(Q35=0,"",'2nd Baffling Factor'!F43)</f>
      </c>
      <c r="T35" s="128">
        <f t="shared" si="0"/>
      </c>
      <c r="U35" s="129">
        <f t="shared" si="1"/>
        <v>0</v>
      </c>
      <c r="V35" s="129">
        <f t="shared" si="2"/>
        <v>0</v>
      </c>
      <c r="W35" s="132">
        <f>'Data Entry Form'!J48</f>
        <v>0</v>
      </c>
      <c r="X35" s="129">
        <f>'Data Entry Form'!K48</f>
        <v>0</v>
      </c>
      <c r="Y35" s="133">
        <f t="shared" si="3"/>
        <v>0</v>
      </c>
      <c r="Z35" s="115">
        <f t="shared" si="4"/>
        <v>1</v>
      </c>
      <c r="AA35" s="268">
        <f>IF(ISERROR('Data Entry Form'!G48),"",('Data Entry Form'!G48))</f>
        <v>0</v>
      </c>
      <c r="AB35" s="268">
        <f>IF(ISERROR('2nd Baffling Factor'!G43),"",('2nd Baffling Factor'!G43))</f>
        <v>0</v>
      </c>
      <c r="AC35" s="269">
        <f t="shared" si="5"/>
        <v>0</v>
      </c>
      <c r="AD35" s="269">
        <f>IF(ISERROR('Data Entry Form'!H48),"",('Data Entry Form'!H48))</f>
      </c>
      <c r="AE35" s="268">
        <f>IF(ISERROR('2nd Baffling Factor'!H43),"",('2nd Baffling Factor'!H43))</f>
      </c>
      <c r="AF35" s="269">
        <f t="shared" si="6"/>
        <v>0</v>
      </c>
      <c r="AG35" s="269">
        <f>IF(ISERROR('Data Entry Form'!I48),"",('Data Entry Form'!I48))</f>
      </c>
      <c r="AH35" s="269">
        <f>IF(ISERROR('2nd Baffling Factor'!I43),"",('2nd Baffling Factor'!I43))</f>
      </c>
      <c r="AI35" s="269">
        <f t="shared" si="7"/>
        <v>0</v>
      </c>
      <c r="AJ35" s="269">
        <f>IF(ISERROR('Data Entry Form'!M48),"",('Data Entry Form'!M48))</f>
      </c>
      <c r="AK35" s="269">
        <f>IF(ISERROR('2nd Baffling Factor'!M43),"",('2nd Baffling Factor'!M43))</f>
      </c>
      <c r="AL35" s="269">
        <f t="shared" si="8"/>
        <v>0</v>
      </c>
      <c r="AM35" s="98"/>
      <c r="AN35" s="100"/>
      <c r="AO35" s="100"/>
      <c r="AQ35" s="1" t="s">
        <v>166</v>
      </c>
    </row>
    <row r="36" spans="2:43" ht="12.75" customHeight="1">
      <c r="B36" s="36">
        <v>26</v>
      </c>
      <c r="C36" s="125"/>
      <c r="D36" s="224"/>
      <c r="E36" s="211"/>
      <c r="F36" s="211"/>
      <c r="G36" s="125"/>
      <c r="H36" s="125"/>
      <c r="I36" s="127">
        <f>'Turbidity Entry Form '!$L$164</f>
        <v>0</v>
      </c>
      <c r="J36" s="128">
        <f>'Turbidity Entry Form '!H164</f>
        <v>0</v>
      </c>
      <c r="K36" s="128">
        <f>'Turbidity Entry Form '!I164</f>
        <v>0</v>
      </c>
      <c r="L36" s="128">
        <f>'Turbidity Entry Form '!$K$164</f>
        <v>0</v>
      </c>
      <c r="M36" s="126"/>
      <c r="N36" s="255"/>
      <c r="O36" s="126"/>
      <c r="P36" s="129">
        <f>'Data Entry Form'!D49</f>
        <v>0</v>
      </c>
      <c r="Q36" s="130">
        <f>'Data Entry Form'!E49</f>
        <v>0</v>
      </c>
      <c r="R36" s="128">
        <f>IF(Q36=0,"",'Data Entry Form'!F49)</f>
      </c>
      <c r="S36" s="131">
        <f>IF(Q36=0,"",'2nd Baffling Factor'!F44)</f>
      </c>
      <c r="T36" s="128">
        <f t="shared" si="0"/>
      </c>
      <c r="U36" s="129">
        <f t="shared" si="1"/>
        <v>0</v>
      </c>
      <c r="V36" s="129">
        <f t="shared" si="2"/>
        <v>0</v>
      </c>
      <c r="W36" s="132">
        <f>'Data Entry Form'!J49</f>
        <v>0</v>
      </c>
      <c r="X36" s="129">
        <f>'Data Entry Form'!K49</f>
        <v>0</v>
      </c>
      <c r="Y36" s="133">
        <f t="shared" si="3"/>
        <v>0</v>
      </c>
      <c r="Z36" s="115">
        <f t="shared" si="4"/>
        <v>1</v>
      </c>
      <c r="AA36" s="268">
        <f>IF(ISERROR('Data Entry Form'!G49),"",('Data Entry Form'!G49))</f>
        <v>0</v>
      </c>
      <c r="AB36" s="268">
        <f>IF(ISERROR('2nd Baffling Factor'!G44),"",('2nd Baffling Factor'!G44))</f>
        <v>0</v>
      </c>
      <c r="AC36" s="269">
        <f t="shared" si="5"/>
        <v>0</v>
      </c>
      <c r="AD36" s="269">
        <f>IF(ISERROR('Data Entry Form'!H49),"",('Data Entry Form'!H49))</f>
      </c>
      <c r="AE36" s="268">
        <f>IF(ISERROR('2nd Baffling Factor'!H44),"",('2nd Baffling Factor'!H44))</f>
      </c>
      <c r="AF36" s="269">
        <f t="shared" si="6"/>
        <v>0</v>
      </c>
      <c r="AG36" s="269">
        <f>IF(ISERROR('Data Entry Form'!I49),"",('Data Entry Form'!I49))</f>
      </c>
      <c r="AH36" s="269">
        <f>IF(ISERROR('2nd Baffling Factor'!I44),"",('2nd Baffling Factor'!I44))</f>
      </c>
      <c r="AI36" s="269">
        <f t="shared" si="7"/>
        <v>0</v>
      </c>
      <c r="AJ36" s="269">
        <f>IF(ISERROR('Data Entry Form'!M49),"",('Data Entry Form'!M49))</f>
      </c>
      <c r="AK36" s="269">
        <f>IF(ISERROR('2nd Baffling Factor'!M44),"",('2nd Baffling Factor'!M44))</f>
      </c>
      <c r="AL36" s="269">
        <f t="shared" si="8"/>
        <v>0</v>
      </c>
      <c r="AM36" s="98"/>
      <c r="AN36" s="100"/>
      <c r="AO36" s="100"/>
      <c r="AQ36" s="1" t="s">
        <v>182</v>
      </c>
    </row>
    <row r="37" spans="2:43" ht="12.75" customHeight="1">
      <c r="B37" s="36">
        <v>27</v>
      </c>
      <c r="C37" s="125"/>
      <c r="D37" s="224"/>
      <c r="E37" s="211"/>
      <c r="F37" s="211"/>
      <c r="G37" s="125"/>
      <c r="H37" s="125"/>
      <c r="I37" s="127">
        <f>'Turbidity Entry Form '!$L$170</f>
        <v>0</v>
      </c>
      <c r="J37" s="128">
        <f>'Turbidity Entry Form '!H170</f>
        <v>0</v>
      </c>
      <c r="K37" s="128">
        <f>'Turbidity Entry Form '!I170</f>
        <v>0</v>
      </c>
      <c r="L37" s="128">
        <f>'Turbidity Entry Form '!$K$170</f>
        <v>0</v>
      </c>
      <c r="M37" s="126"/>
      <c r="N37" s="255"/>
      <c r="O37" s="126"/>
      <c r="P37" s="129">
        <f>'Data Entry Form'!D50</f>
        <v>0</v>
      </c>
      <c r="Q37" s="130">
        <f>'Data Entry Form'!E50</f>
        <v>0</v>
      </c>
      <c r="R37" s="128">
        <f>IF(Q37=0,"",'Data Entry Form'!F50)</f>
      </c>
      <c r="S37" s="131">
        <f>IF(Q37=0,"",'2nd Baffling Factor'!F45)</f>
      </c>
      <c r="T37" s="128">
        <f t="shared" si="0"/>
      </c>
      <c r="U37" s="129">
        <f t="shared" si="1"/>
        <v>0</v>
      </c>
      <c r="V37" s="129">
        <f t="shared" si="2"/>
        <v>0</v>
      </c>
      <c r="W37" s="132">
        <f>'Data Entry Form'!J50</f>
        <v>0</v>
      </c>
      <c r="X37" s="129">
        <f>'Data Entry Form'!K50</f>
        <v>0</v>
      </c>
      <c r="Y37" s="133">
        <f t="shared" si="3"/>
        <v>0</v>
      </c>
      <c r="Z37" s="115">
        <f t="shared" si="4"/>
        <v>1</v>
      </c>
      <c r="AA37" s="268">
        <f>IF(ISERROR('Data Entry Form'!G50),"",('Data Entry Form'!G50))</f>
        <v>0</v>
      </c>
      <c r="AB37" s="268">
        <f>IF(ISERROR('2nd Baffling Factor'!G45),"",('2nd Baffling Factor'!G45))</f>
        <v>0</v>
      </c>
      <c r="AC37" s="269">
        <f t="shared" si="5"/>
        <v>0</v>
      </c>
      <c r="AD37" s="269">
        <f>IF(ISERROR('Data Entry Form'!H50),"",('Data Entry Form'!H50))</f>
      </c>
      <c r="AE37" s="268">
        <f>IF(ISERROR('2nd Baffling Factor'!H45),"",('2nd Baffling Factor'!H45))</f>
      </c>
      <c r="AF37" s="269">
        <f t="shared" si="6"/>
        <v>0</v>
      </c>
      <c r="AG37" s="269">
        <f>IF(ISERROR('Data Entry Form'!I50),"",('Data Entry Form'!I50))</f>
      </c>
      <c r="AH37" s="269">
        <f>IF(ISERROR('2nd Baffling Factor'!I45),"",('2nd Baffling Factor'!I45))</f>
      </c>
      <c r="AI37" s="269">
        <f t="shared" si="7"/>
        <v>0</v>
      </c>
      <c r="AJ37" s="269">
        <f>IF(ISERROR('Data Entry Form'!M50),"",('Data Entry Form'!M50))</f>
      </c>
      <c r="AK37" s="269">
        <f>IF(ISERROR('2nd Baffling Factor'!M45),"",('2nd Baffling Factor'!M45))</f>
      </c>
      <c r="AL37" s="269">
        <f t="shared" si="8"/>
        <v>0</v>
      </c>
      <c r="AM37" s="98"/>
      <c r="AN37" s="100"/>
      <c r="AO37" s="100"/>
      <c r="AQ37" s="1" t="s">
        <v>189</v>
      </c>
    </row>
    <row r="38" spans="2:43" ht="12.75" customHeight="1">
      <c r="B38" s="36">
        <v>28</v>
      </c>
      <c r="C38" s="125"/>
      <c r="D38" s="224"/>
      <c r="E38" s="211"/>
      <c r="F38" s="211"/>
      <c r="G38" s="125"/>
      <c r="H38" s="125"/>
      <c r="I38" s="127">
        <f>'Turbidity Entry Form '!$L$176</f>
        <v>0</v>
      </c>
      <c r="J38" s="128">
        <f>'Turbidity Entry Form '!H176</f>
        <v>0</v>
      </c>
      <c r="K38" s="128">
        <f>'Turbidity Entry Form '!I176</f>
        <v>0</v>
      </c>
      <c r="L38" s="128">
        <f>'Turbidity Entry Form '!$K$176</f>
        <v>0</v>
      </c>
      <c r="M38" s="126"/>
      <c r="N38" s="255"/>
      <c r="O38" s="126"/>
      <c r="P38" s="129">
        <f>'Data Entry Form'!D51</f>
        <v>0</v>
      </c>
      <c r="Q38" s="130">
        <f>'Data Entry Form'!E51</f>
        <v>0</v>
      </c>
      <c r="R38" s="128">
        <f>IF(Q38=0,"",'Data Entry Form'!F51)</f>
      </c>
      <c r="S38" s="131">
        <f>IF(Q38=0,"",'2nd Baffling Factor'!F46)</f>
      </c>
      <c r="T38" s="128">
        <f t="shared" si="0"/>
      </c>
      <c r="U38" s="129">
        <f t="shared" si="1"/>
        <v>0</v>
      </c>
      <c r="V38" s="129">
        <f t="shared" si="2"/>
        <v>0</v>
      </c>
      <c r="W38" s="132">
        <f>'Data Entry Form'!J51</f>
        <v>0</v>
      </c>
      <c r="X38" s="129">
        <f>'Data Entry Form'!K51</f>
        <v>0</v>
      </c>
      <c r="Y38" s="133">
        <f t="shared" si="3"/>
        <v>0</v>
      </c>
      <c r="Z38" s="115">
        <f t="shared" si="4"/>
        <v>1</v>
      </c>
      <c r="AA38" s="268">
        <f>IF(ISERROR('Data Entry Form'!G51),"",('Data Entry Form'!G51))</f>
        <v>0</v>
      </c>
      <c r="AB38" s="268">
        <f>IF(ISERROR('2nd Baffling Factor'!G46),"",('2nd Baffling Factor'!G46))</f>
        <v>0</v>
      </c>
      <c r="AC38" s="269">
        <f t="shared" si="5"/>
        <v>0</v>
      </c>
      <c r="AD38" s="269">
        <f>IF(ISERROR('Data Entry Form'!H51),"",('Data Entry Form'!H51))</f>
      </c>
      <c r="AE38" s="268">
        <f>IF(ISERROR('2nd Baffling Factor'!H46),"",('2nd Baffling Factor'!H46))</f>
      </c>
      <c r="AF38" s="269">
        <f t="shared" si="6"/>
        <v>0</v>
      </c>
      <c r="AG38" s="269">
        <f>IF(ISERROR('Data Entry Form'!I51),"",('Data Entry Form'!I51))</f>
      </c>
      <c r="AH38" s="269">
        <f>IF(ISERROR('2nd Baffling Factor'!I46),"",('2nd Baffling Factor'!I46))</f>
      </c>
      <c r="AI38" s="269">
        <f t="shared" si="7"/>
        <v>0</v>
      </c>
      <c r="AJ38" s="269">
        <f>IF(ISERROR('Data Entry Form'!M51),"",('Data Entry Form'!M51))</f>
      </c>
      <c r="AK38" s="269">
        <f>IF(ISERROR('2nd Baffling Factor'!M46),"",('2nd Baffling Factor'!M46))</f>
      </c>
      <c r="AL38" s="269">
        <f t="shared" si="8"/>
        <v>0</v>
      </c>
      <c r="AM38" s="98"/>
      <c r="AN38" s="100"/>
      <c r="AO38" s="100"/>
      <c r="AQ38" s="1" t="s">
        <v>168</v>
      </c>
    </row>
    <row r="39" spans="2:43" ht="12.75" customHeight="1">
      <c r="B39" s="36">
        <v>29</v>
      </c>
      <c r="C39" s="125"/>
      <c r="D39" s="224"/>
      <c r="E39" s="211"/>
      <c r="F39" s="211"/>
      <c r="G39" s="125"/>
      <c r="H39" s="125"/>
      <c r="I39" s="127">
        <f>'Turbidity Entry Form '!$L$182</f>
        <v>0</v>
      </c>
      <c r="J39" s="128">
        <f>'Turbidity Entry Form '!H182</f>
        <v>0</v>
      </c>
      <c r="K39" s="128">
        <f>'Turbidity Entry Form '!I182</f>
        <v>0</v>
      </c>
      <c r="L39" s="128">
        <f>'Turbidity Entry Form '!$K$182</f>
        <v>0</v>
      </c>
      <c r="M39" s="126"/>
      <c r="N39" s="255"/>
      <c r="O39" s="126"/>
      <c r="P39" s="129">
        <f>'Data Entry Form'!D52</f>
        <v>0</v>
      </c>
      <c r="Q39" s="130">
        <f>'Data Entry Form'!E52</f>
        <v>0</v>
      </c>
      <c r="R39" s="128">
        <f>IF(Q39=0,"",'Data Entry Form'!F52)</f>
      </c>
      <c r="S39" s="131">
        <f>IF(Q39=0,"",'2nd Baffling Factor'!F47)</f>
      </c>
      <c r="T39" s="128">
        <f t="shared" si="0"/>
      </c>
      <c r="U39" s="129">
        <f t="shared" si="1"/>
        <v>0</v>
      </c>
      <c r="V39" s="129">
        <f t="shared" si="2"/>
        <v>0</v>
      </c>
      <c r="W39" s="132">
        <f>'Data Entry Form'!J52</f>
        <v>0</v>
      </c>
      <c r="X39" s="129">
        <f>'Data Entry Form'!K52</f>
        <v>0</v>
      </c>
      <c r="Y39" s="133">
        <f t="shared" si="3"/>
        <v>0</v>
      </c>
      <c r="Z39" s="115">
        <f t="shared" si="4"/>
        <v>1</v>
      </c>
      <c r="AA39" s="268">
        <f>IF(ISERROR('Data Entry Form'!G52),"",('Data Entry Form'!G52))</f>
        <v>0</v>
      </c>
      <c r="AB39" s="268">
        <f>IF(ISERROR('2nd Baffling Factor'!G47),"",('2nd Baffling Factor'!G47))</f>
        <v>0</v>
      </c>
      <c r="AC39" s="269">
        <f t="shared" si="5"/>
        <v>0</v>
      </c>
      <c r="AD39" s="269">
        <f>IF(ISERROR('Data Entry Form'!H52),"",('Data Entry Form'!H52))</f>
      </c>
      <c r="AE39" s="268">
        <f>IF(ISERROR('2nd Baffling Factor'!H47),"",('2nd Baffling Factor'!H47))</f>
      </c>
      <c r="AF39" s="269">
        <f t="shared" si="6"/>
        <v>0</v>
      </c>
      <c r="AG39" s="269">
        <f>IF(ISERROR('Data Entry Form'!I52),"",('Data Entry Form'!I52))</f>
      </c>
      <c r="AH39" s="269">
        <f>IF(ISERROR('2nd Baffling Factor'!I47),"",('2nd Baffling Factor'!I47))</f>
      </c>
      <c r="AI39" s="269">
        <f t="shared" si="7"/>
        <v>0</v>
      </c>
      <c r="AJ39" s="269">
        <f>IF(ISERROR('Data Entry Form'!M52),"",('Data Entry Form'!M52))</f>
      </c>
      <c r="AK39" s="269">
        <f>IF(ISERROR('2nd Baffling Factor'!M47),"",('2nd Baffling Factor'!M47))</f>
      </c>
      <c r="AL39" s="269">
        <f t="shared" si="8"/>
        <v>0</v>
      </c>
      <c r="AM39" s="98"/>
      <c r="AN39" s="100"/>
      <c r="AO39" s="100"/>
      <c r="AQ39" s="1" t="s">
        <v>173</v>
      </c>
    </row>
    <row r="40" spans="2:43" ht="12.75" customHeight="1">
      <c r="B40" s="36">
        <v>30</v>
      </c>
      <c r="C40" s="125"/>
      <c r="D40" s="224"/>
      <c r="E40" s="211"/>
      <c r="F40" s="211"/>
      <c r="G40" s="125"/>
      <c r="H40" s="125"/>
      <c r="I40" s="127">
        <f>'Turbidity Entry Form '!$L$188</f>
        <v>0</v>
      </c>
      <c r="J40" s="128">
        <f>'Turbidity Entry Form '!H188</f>
        <v>0</v>
      </c>
      <c r="K40" s="128">
        <f>'Turbidity Entry Form '!I188</f>
        <v>0</v>
      </c>
      <c r="L40" s="128">
        <f>'Turbidity Entry Form '!$K$188</f>
        <v>0</v>
      </c>
      <c r="M40" s="126"/>
      <c r="N40" s="255"/>
      <c r="O40" s="126"/>
      <c r="P40" s="129">
        <f>'Data Entry Form'!D53</f>
        <v>0</v>
      </c>
      <c r="Q40" s="130">
        <f>'Data Entry Form'!E53</f>
        <v>0</v>
      </c>
      <c r="R40" s="128">
        <f>IF(Q40=0,"",'Data Entry Form'!F53)</f>
      </c>
      <c r="S40" s="131">
        <f>IF(Q40=0,"",'2nd Baffling Factor'!F48)</f>
      </c>
      <c r="T40" s="128">
        <f t="shared" si="0"/>
      </c>
      <c r="U40" s="129">
        <f t="shared" si="1"/>
        <v>0</v>
      </c>
      <c r="V40" s="129">
        <f t="shared" si="2"/>
        <v>0</v>
      </c>
      <c r="W40" s="132">
        <f>'Data Entry Form'!J53</f>
        <v>0</v>
      </c>
      <c r="X40" s="129">
        <f>'Data Entry Form'!K53</f>
        <v>0</v>
      </c>
      <c r="Y40" s="133">
        <f t="shared" si="3"/>
        <v>0</v>
      </c>
      <c r="Z40" s="115">
        <f t="shared" si="4"/>
        <v>1</v>
      </c>
      <c r="AA40" s="268">
        <f>IF(ISERROR('Data Entry Form'!G53),"",('Data Entry Form'!G53))</f>
        <v>0</v>
      </c>
      <c r="AB40" s="268">
        <f>IF(ISERROR('2nd Baffling Factor'!G48),"",('2nd Baffling Factor'!G48))</f>
        <v>0</v>
      </c>
      <c r="AC40" s="269">
        <f t="shared" si="5"/>
        <v>0</v>
      </c>
      <c r="AD40" s="269">
        <f>IF(ISERROR('Data Entry Form'!H53),"",('Data Entry Form'!H53))</f>
      </c>
      <c r="AE40" s="268">
        <f>IF(ISERROR('2nd Baffling Factor'!H48),"",('2nd Baffling Factor'!H48))</f>
      </c>
      <c r="AF40" s="269">
        <f t="shared" si="6"/>
        <v>0</v>
      </c>
      <c r="AG40" s="269">
        <f>IF(ISERROR('Data Entry Form'!I53),"",('Data Entry Form'!I53))</f>
      </c>
      <c r="AH40" s="269">
        <f>IF(ISERROR('2nd Baffling Factor'!I48),"",('2nd Baffling Factor'!I48))</f>
      </c>
      <c r="AI40" s="269">
        <f t="shared" si="7"/>
        <v>0</v>
      </c>
      <c r="AJ40" s="269">
        <f>IF(ISERROR('Data Entry Form'!M53),"",('Data Entry Form'!M53))</f>
      </c>
      <c r="AK40" s="269">
        <f>IF(ISERROR('2nd Baffling Factor'!M48),"",('2nd Baffling Factor'!M48))</f>
      </c>
      <c r="AL40" s="269">
        <f t="shared" si="8"/>
        <v>0</v>
      </c>
      <c r="AM40" s="98"/>
      <c r="AN40" s="100"/>
      <c r="AO40" s="100"/>
      <c r="AQ40" s="1" t="s">
        <v>180</v>
      </c>
    </row>
    <row r="41" spans="2:43" ht="12.75" customHeight="1" thickBot="1">
      <c r="B41" s="77">
        <v>31</v>
      </c>
      <c r="C41" s="134"/>
      <c r="D41" s="225"/>
      <c r="E41" s="212"/>
      <c r="F41" s="212"/>
      <c r="G41" s="134"/>
      <c r="H41" s="134"/>
      <c r="I41" s="136">
        <f>'Turbidity Entry Form '!$L$194</f>
        <v>0</v>
      </c>
      <c r="J41" s="137">
        <f>'Turbidity Entry Form '!H194</f>
        <v>0</v>
      </c>
      <c r="K41" s="137">
        <f>'Turbidity Entry Form '!I194</f>
        <v>0</v>
      </c>
      <c r="L41" s="137">
        <f>'Turbidity Entry Form '!$K$194</f>
        <v>0</v>
      </c>
      <c r="M41" s="135"/>
      <c r="N41" s="256"/>
      <c r="O41" s="135"/>
      <c r="P41" s="138">
        <f>'Data Entry Form'!D54</f>
        <v>0</v>
      </c>
      <c r="Q41" s="139">
        <f>'Data Entry Form'!E54</f>
        <v>0</v>
      </c>
      <c r="R41" s="137">
        <f>IF(Q41=0,"",'Data Entry Form'!F54)</f>
      </c>
      <c r="S41" s="137">
        <f>IF(Q41=0,"",'2nd Baffling Factor'!F49)</f>
      </c>
      <c r="T41" s="137">
        <f t="shared" si="0"/>
      </c>
      <c r="U41" s="138">
        <f t="shared" si="1"/>
        <v>0</v>
      </c>
      <c r="V41" s="138">
        <f t="shared" si="2"/>
        <v>0</v>
      </c>
      <c r="W41" s="140">
        <f>'Data Entry Form'!J54</f>
        <v>0</v>
      </c>
      <c r="X41" s="138">
        <f>'Data Entry Form'!K54</f>
        <v>0</v>
      </c>
      <c r="Y41" s="141">
        <f t="shared" si="3"/>
        <v>0</v>
      </c>
      <c r="Z41" s="115">
        <f t="shared" si="4"/>
        <v>1</v>
      </c>
      <c r="AA41" s="268">
        <f>IF(ISERROR('Data Entry Form'!G54),"",('Data Entry Form'!G54))</f>
        <v>0</v>
      </c>
      <c r="AB41" s="268">
        <f>IF(ISERROR('2nd Baffling Factor'!G49),"",('2nd Baffling Factor'!G49))</f>
        <v>0</v>
      </c>
      <c r="AC41" s="269">
        <f t="shared" si="5"/>
        <v>0</v>
      </c>
      <c r="AD41" s="269">
        <f>IF(ISERROR('Data Entry Form'!H54),"",('Data Entry Form'!H54))</f>
      </c>
      <c r="AE41" s="268">
        <f>IF(ISERROR('2nd Baffling Factor'!H49),"",('2nd Baffling Factor'!H49))</f>
      </c>
      <c r="AF41" s="269">
        <f t="shared" si="6"/>
        <v>0</v>
      </c>
      <c r="AG41" s="269">
        <f>IF(ISERROR('Data Entry Form'!I54),"",('Data Entry Form'!I54))</f>
      </c>
      <c r="AH41" s="269">
        <f>IF(ISERROR('2nd Baffling Factor'!I49),"",('2nd Baffling Factor'!I49))</f>
      </c>
      <c r="AI41" s="269">
        <f t="shared" si="7"/>
        <v>0</v>
      </c>
      <c r="AJ41" s="269">
        <f>IF(ISERROR('Data Entry Form'!M54),"",('Data Entry Form'!M54))</f>
      </c>
      <c r="AK41" s="269">
        <f>IF(ISERROR('2nd Baffling Factor'!M49),"",('2nd Baffling Factor'!M49))</f>
      </c>
      <c r="AL41" s="269">
        <f t="shared" si="8"/>
        <v>0</v>
      </c>
      <c r="AM41" s="98"/>
      <c r="AN41" s="100"/>
      <c r="AO41" s="100"/>
      <c r="AQ41" s="1" t="s">
        <v>181</v>
      </c>
    </row>
    <row r="42" spans="2:43" ht="12" customHeight="1" thickBot="1">
      <c r="B42" s="37"/>
      <c r="C42" s="223" t="s">
        <v>172</v>
      </c>
      <c r="D42" s="222">
        <f>SUM(D11:D41)</f>
        <v>0</v>
      </c>
      <c r="E42" s="221" t="s">
        <v>163</v>
      </c>
      <c r="F42" s="38"/>
      <c r="G42" s="38"/>
      <c r="H42" s="290" t="s">
        <v>233</v>
      </c>
      <c r="I42" s="39">
        <f>MAX(I11:I41)</f>
        <v>0</v>
      </c>
      <c r="J42" s="142">
        <f>SUM(J11:J41)</f>
        <v>0</v>
      </c>
      <c r="K42" s="142">
        <f>SUM(K11:K41)</f>
        <v>0</v>
      </c>
      <c r="L42" s="143">
        <f>SUM(L11:L41)</f>
        <v>0</v>
      </c>
      <c r="M42" s="142">
        <f>SUM(M11:M41)</f>
        <v>0</v>
      </c>
      <c r="N42" s="142">
        <f>COUNTIF(N11:N41,"&lt; 0.2")</f>
        <v>0</v>
      </c>
      <c r="O42" s="144">
        <f>SUM(O11:O41)</f>
        <v>0</v>
      </c>
      <c r="P42" s="62"/>
      <c r="Q42" s="40"/>
      <c r="R42" s="40"/>
      <c r="S42" s="40"/>
      <c r="T42" s="40"/>
      <c r="U42" s="40"/>
      <c r="V42" s="40"/>
      <c r="W42" s="381" t="s">
        <v>195</v>
      </c>
      <c r="X42" s="381"/>
      <c r="Y42" s="280">
        <f>MIN(Y11:Y41)</f>
        <v>0</v>
      </c>
      <c r="AO42" s="45"/>
      <c r="AQ42" s="1" t="s">
        <v>167</v>
      </c>
    </row>
    <row r="43" spans="2:43" ht="11.25" customHeight="1" thickTop="1">
      <c r="B43" s="367" t="s">
        <v>56</v>
      </c>
      <c r="C43" s="367"/>
      <c r="D43" s="367"/>
      <c r="E43" s="367"/>
      <c r="F43" s="367"/>
      <c r="G43" s="367"/>
      <c r="H43" s="367"/>
      <c r="I43" s="367"/>
      <c r="J43" s="367"/>
      <c r="K43" s="367"/>
      <c r="L43" s="367"/>
      <c r="M43" s="145">
        <f>IF(J42=0,"",(K42/J42))</f>
      </c>
      <c r="O43" s="103" t="s">
        <v>57</v>
      </c>
      <c r="P43" s="146">
        <f>IF(M42=0,"",(O42/M42))</f>
      </c>
      <c r="R43" s="42"/>
      <c r="S43" s="42"/>
      <c r="T43" s="43"/>
      <c r="U43" s="43"/>
      <c r="V43" s="43"/>
      <c r="W43" s="370"/>
      <c r="X43" s="370"/>
      <c r="Y43" s="370"/>
      <c r="AQ43" s="1" t="s">
        <v>175</v>
      </c>
    </row>
    <row r="44" spans="2:25" ht="10.5" customHeight="1">
      <c r="B44" s="44" t="s">
        <v>15</v>
      </c>
      <c r="C44" s="45"/>
      <c r="D44" s="45"/>
      <c r="E44" s="46"/>
      <c r="F44" s="46"/>
      <c r="G44" s="46"/>
      <c r="H44" s="46"/>
      <c r="I44" s="46"/>
      <c r="J44" s="46"/>
      <c r="K44" s="45"/>
      <c r="L44" s="47"/>
      <c r="Q44" s="48"/>
      <c r="R44" s="313"/>
      <c r="S44" s="313"/>
      <c r="T44" s="55"/>
      <c r="U44" s="41"/>
      <c r="V44" s="316"/>
      <c r="W44" s="316"/>
      <c r="X44" s="111"/>
      <c r="Y44" s="2"/>
    </row>
    <row r="45" spans="2:25" ht="10.5" customHeight="1">
      <c r="B45" s="50" t="s">
        <v>16</v>
      </c>
      <c r="C45" s="51"/>
      <c r="D45" s="51"/>
      <c r="E45" s="45"/>
      <c r="F45" s="45"/>
      <c r="G45" s="45"/>
      <c r="H45" s="45"/>
      <c r="I45" s="52">
        <f>'Turbidity Entry Form '!L45</f>
        <v>0</v>
      </c>
      <c r="J45" s="388" t="s">
        <v>12</v>
      </c>
      <c r="K45" s="389"/>
      <c r="L45" s="53"/>
      <c r="N45" s="41"/>
      <c r="O45" s="41"/>
      <c r="Q45" s="48"/>
      <c r="R45" s="314"/>
      <c r="S45" s="314"/>
      <c r="T45" s="314"/>
      <c r="U45" s="54"/>
      <c r="V45" s="314"/>
      <c r="W45" s="314"/>
      <c r="X45" s="314"/>
      <c r="Y45" s="55"/>
    </row>
    <row r="46" spans="2:25" ht="10.5" customHeight="1">
      <c r="B46" s="50" t="s">
        <v>5</v>
      </c>
      <c r="C46" s="45"/>
      <c r="D46" s="45"/>
      <c r="E46" s="45"/>
      <c r="F46" s="45"/>
      <c r="G46" s="45"/>
      <c r="H46" s="45"/>
      <c r="I46" s="112"/>
      <c r="J46" s="385"/>
      <c r="K46" s="386"/>
      <c r="L46" s="47"/>
      <c r="M46" s="55"/>
      <c r="O46" s="48" t="s">
        <v>5</v>
      </c>
      <c r="P46" s="387"/>
      <c r="Q46" s="387"/>
      <c r="R46" s="390"/>
      <c r="S46" s="390"/>
      <c r="T46" s="41"/>
      <c r="U46" s="54"/>
      <c r="V46" s="111"/>
      <c r="W46" s="315"/>
      <c r="X46" s="315"/>
      <c r="Y46" s="55"/>
    </row>
    <row r="47" spans="2:23" ht="12" customHeight="1">
      <c r="B47" s="56" t="s">
        <v>211</v>
      </c>
      <c r="C47" s="45"/>
      <c r="D47" s="45"/>
      <c r="E47" s="45"/>
      <c r="F47" s="45"/>
      <c r="G47" s="45"/>
      <c r="H47" s="45"/>
      <c r="I47" s="112"/>
      <c r="J47" s="385"/>
      <c r="K47" s="386"/>
      <c r="L47" s="45"/>
      <c r="P47" s="387"/>
      <c r="Q47" s="387"/>
      <c r="R47" s="391"/>
      <c r="S47" s="391"/>
      <c r="T47" s="54"/>
      <c r="U47" s="49"/>
      <c r="V47" s="49"/>
      <c r="W47" s="9"/>
    </row>
    <row r="48" spans="2:25" ht="12.75">
      <c r="B48" s="58"/>
      <c r="C48" s="58"/>
      <c r="D48" s="58"/>
      <c r="E48" s="58"/>
      <c r="F48" s="58"/>
      <c r="G48" s="58"/>
      <c r="H48" s="58"/>
      <c r="I48" s="58"/>
      <c r="J48" s="58"/>
      <c r="K48" s="58"/>
      <c r="L48" s="58"/>
      <c r="M48" s="7"/>
      <c r="N48" s="7"/>
      <c r="O48" s="4" t="s">
        <v>18</v>
      </c>
      <c r="P48" s="7"/>
      <c r="Q48" s="7"/>
      <c r="R48" s="7"/>
      <c r="S48" s="7"/>
      <c r="T48" s="7"/>
      <c r="U48" s="7"/>
      <c r="V48" s="7"/>
      <c r="W48" s="7"/>
      <c r="X48" s="7"/>
      <c r="Y48" s="7"/>
    </row>
    <row r="49" spans="2:12" ht="18" customHeight="1">
      <c r="B49" s="45"/>
      <c r="C49" s="45"/>
      <c r="D49" s="45"/>
      <c r="E49" s="45"/>
      <c r="F49" s="45"/>
      <c r="G49" s="45"/>
      <c r="H49" s="45"/>
      <c r="I49" s="45"/>
      <c r="J49" s="45"/>
      <c r="K49" s="45"/>
      <c r="L49" s="45"/>
    </row>
    <row r="50" spans="2:12" ht="13.5" customHeight="1">
      <c r="B50" s="59" t="s">
        <v>19</v>
      </c>
      <c r="C50" s="45"/>
      <c r="D50" s="45"/>
      <c r="E50" s="45"/>
      <c r="F50" s="45"/>
      <c r="G50" s="45"/>
      <c r="H50" s="45"/>
      <c r="I50" s="45"/>
      <c r="J50" s="45"/>
      <c r="K50" s="45"/>
      <c r="L50" s="45"/>
    </row>
    <row r="51" spans="2:25" ht="18" customHeight="1">
      <c r="B51" s="46" t="s">
        <v>214</v>
      </c>
      <c r="C51" s="60"/>
      <c r="D51" s="60"/>
      <c r="E51" s="60"/>
      <c r="F51" s="60"/>
      <c r="G51" s="60"/>
      <c r="H51" s="60"/>
      <c r="I51" s="60"/>
      <c r="J51" s="60"/>
      <c r="K51" s="60"/>
      <c r="L51" s="60"/>
      <c r="M51" s="61"/>
      <c r="N51" s="61"/>
      <c r="O51" s="61"/>
      <c r="P51" s="61"/>
      <c r="Q51" s="61"/>
      <c r="R51" s="61"/>
      <c r="S51" s="61"/>
      <c r="T51" s="61"/>
      <c r="U51" s="61"/>
      <c r="V51" s="61"/>
      <c r="W51" s="61"/>
      <c r="X51" s="61"/>
      <c r="Y51" s="61"/>
    </row>
    <row r="52" spans="2:25" ht="12.75">
      <c r="B52" s="60" t="s">
        <v>196</v>
      </c>
      <c r="C52" s="60"/>
      <c r="D52" s="60"/>
      <c r="E52" s="60"/>
      <c r="F52" s="60"/>
      <c r="G52" s="60"/>
      <c r="H52" s="60"/>
      <c r="I52" s="60"/>
      <c r="J52" s="60"/>
      <c r="K52" s="60"/>
      <c r="L52" s="60"/>
      <c r="M52" s="61"/>
      <c r="N52" s="61"/>
      <c r="O52" s="61"/>
      <c r="P52" s="61"/>
      <c r="Q52" s="61"/>
      <c r="R52" s="61"/>
      <c r="S52" s="61"/>
      <c r="T52" s="61"/>
      <c r="U52" s="61"/>
      <c r="V52" s="61"/>
      <c r="W52" s="61"/>
      <c r="X52" s="61"/>
      <c r="Y52" s="61"/>
    </row>
    <row r="53" spans="2:25" ht="18" customHeight="1">
      <c r="B53" s="60" t="s">
        <v>20</v>
      </c>
      <c r="C53" s="60"/>
      <c r="D53" s="60"/>
      <c r="E53" s="60"/>
      <c r="F53" s="60"/>
      <c r="G53" s="60"/>
      <c r="H53" s="60"/>
      <c r="I53" s="60"/>
      <c r="J53" s="60"/>
      <c r="K53" s="60"/>
      <c r="L53" s="60"/>
      <c r="M53" s="61"/>
      <c r="N53" s="61"/>
      <c r="O53" s="61"/>
      <c r="P53" s="61"/>
      <c r="Q53" s="61"/>
      <c r="R53" s="61"/>
      <c r="S53" s="61"/>
      <c r="T53" s="61"/>
      <c r="U53" s="61"/>
      <c r="V53" s="61"/>
      <c r="W53" s="61"/>
      <c r="X53" s="61"/>
      <c r="Y53" s="61"/>
    </row>
    <row r="54" spans="2:25" ht="18.75" customHeight="1">
      <c r="B54" s="60" t="s">
        <v>122</v>
      </c>
      <c r="C54" s="60"/>
      <c r="D54" s="60"/>
      <c r="E54" s="60"/>
      <c r="F54" s="60"/>
      <c r="G54" s="60"/>
      <c r="H54" s="60"/>
      <c r="I54" s="60"/>
      <c r="J54" s="60"/>
      <c r="K54" s="60"/>
      <c r="L54" s="60"/>
      <c r="M54" s="61"/>
      <c r="N54" s="61"/>
      <c r="O54" s="61"/>
      <c r="P54" s="61"/>
      <c r="Q54" s="61"/>
      <c r="R54" s="61"/>
      <c r="S54" s="61"/>
      <c r="T54" s="61"/>
      <c r="U54" s="61"/>
      <c r="V54" s="61"/>
      <c r="W54" s="61"/>
      <c r="X54" s="61"/>
      <c r="Y54" s="61"/>
    </row>
    <row r="55" spans="2:25" ht="12.75">
      <c r="B55" s="60" t="s">
        <v>114</v>
      </c>
      <c r="C55" s="60"/>
      <c r="D55" s="60"/>
      <c r="E55" s="60"/>
      <c r="F55" s="60"/>
      <c r="G55" s="60"/>
      <c r="H55" s="60"/>
      <c r="I55" s="60"/>
      <c r="J55" s="60"/>
      <c r="K55" s="60"/>
      <c r="L55" s="60"/>
      <c r="M55" s="61"/>
      <c r="N55" s="61"/>
      <c r="O55" s="61"/>
      <c r="P55" s="61"/>
      <c r="Q55" s="61"/>
      <c r="R55" s="61"/>
      <c r="S55" s="61"/>
      <c r="T55" s="61"/>
      <c r="U55" s="61"/>
      <c r="V55" s="61"/>
      <c r="W55" s="61"/>
      <c r="X55" s="61"/>
      <c r="Y55" s="61"/>
    </row>
    <row r="56" spans="2:25" ht="12.75">
      <c r="B56" s="60" t="s">
        <v>21</v>
      </c>
      <c r="C56" s="60"/>
      <c r="D56" s="60"/>
      <c r="E56" s="60"/>
      <c r="F56" s="60"/>
      <c r="G56" s="60"/>
      <c r="H56" s="60"/>
      <c r="I56" s="60"/>
      <c r="J56" s="60"/>
      <c r="K56" s="60"/>
      <c r="L56" s="60"/>
      <c r="M56" s="61"/>
      <c r="N56" s="61"/>
      <c r="O56" s="61"/>
      <c r="P56" s="61"/>
      <c r="Q56" s="61"/>
      <c r="R56" s="61"/>
      <c r="S56" s="61"/>
      <c r="T56" s="61"/>
      <c r="U56" s="61"/>
      <c r="V56" s="61"/>
      <c r="W56" s="61"/>
      <c r="X56" s="61"/>
      <c r="Y56" s="61"/>
    </row>
    <row r="57" spans="2:25" ht="12.75">
      <c r="B57" s="60" t="s">
        <v>22</v>
      </c>
      <c r="C57" s="60"/>
      <c r="D57" s="60"/>
      <c r="E57" s="60"/>
      <c r="F57" s="60"/>
      <c r="G57" s="60"/>
      <c r="H57" s="60"/>
      <c r="I57" s="60"/>
      <c r="J57" s="60"/>
      <c r="K57" s="60"/>
      <c r="L57" s="60"/>
      <c r="M57" s="61"/>
      <c r="N57" s="61"/>
      <c r="O57" s="61"/>
      <c r="P57" s="61"/>
      <c r="Q57" s="61"/>
      <c r="R57" s="61"/>
      <c r="S57" s="61"/>
      <c r="T57" s="61"/>
      <c r="U57" s="61"/>
      <c r="V57" s="61"/>
      <c r="W57" s="61"/>
      <c r="X57" s="61"/>
      <c r="Y57" s="61"/>
    </row>
    <row r="58" spans="2:25" ht="18" customHeight="1">
      <c r="B58" s="60" t="s">
        <v>197</v>
      </c>
      <c r="C58" s="60"/>
      <c r="D58" s="60"/>
      <c r="E58" s="60"/>
      <c r="F58" s="60"/>
      <c r="G58" s="60"/>
      <c r="H58" s="60"/>
      <c r="I58" s="60"/>
      <c r="J58" s="60"/>
      <c r="K58" s="60"/>
      <c r="L58" s="60"/>
      <c r="M58" s="61"/>
      <c r="N58" s="61"/>
      <c r="O58" s="61"/>
      <c r="P58" s="61"/>
      <c r="Q58" s="61"/>
      <c r="R58" s="61"/>
      <c r="S58" s="61"/>
      <c r="T58" s="61"/>
      <c r="U58" s="61"/>
      <c r="V58" s="61"/>
      <c r="W58" s="61"/>
      <c r="X58" s="61"/>
      <c r="Y58" s="61"/>
    </row>
    <row r="59" spans="2:25" ht="12.75">
      <c r="B59" s="60" t="s">
        <v>116</v>
      </c>
      <c r="C59" s="60"/>
      <c r="D59" s="60"/>
      <c r="E59" s="60"/>
      <c r="F59" s="60"/>
      <c r="G59" s="60"/>
      <c r="H59" s="60"/>
      <c r="I59" s="60"/>
      <c r="J59" s="60"/>
      <c r="K59" s="60"/>
      <c r="M59" s="61"/>
      <c r="N59" s="61"/>
      <c r="O59" s="61"/>
      <c r="P59" s="61"/>
      <c r="Q59" s="61"/>
      <c r="R59" s="61"/>
      <c r="T59" s="61"/>
      <c r="U59" s="61"/>
      <c r="W59" s="61"/>
      <c r="X59" s="61"/>
      <c r="Y59" s="61"/>
    </row>
    <row r="60" spans="2:25" ht="12.75">
      <c r="B60" s="60" t="s">
        <v>117</v>
      </c>
      <c r="E60" s="60"/>
      <c r="F60" s="60"/>
      <c r="G60" s="60"/>
      <c r="H60" s="60"/>
      <c r="I60" s="60"/>
      <c r="J60" s="60"/>
      <c r="K60" s="60"/>
      <c r="M60" s="61"/>
      <c r="N60" s="61"/>
      <c r="O60" s="61"/>
      <c r="P60" s="61"/>
      <c r="Q60" s="61"/>
      <c r="R60" s="61"/>
      <c r="T60" s="61"/>
      <c r="U60" s="61"/>
      <c r="V60" s="60"/>
      <c r="W60" s="61"/>
      <c r="X60" s="61"/>
      <c r="Y60" s="61"/>
    </row>
    <row r="61" spans="2:25" ht="18.75" customHeight="1">
      <c r="B61" s="60" t="s">
        <v>119</v>
      </c>
      <c r="C61" s="60"/>
      <c r="D61" s="60"/>
      <c r="E61" s="60"/>
      <c r="F61" s="60"/>
      <c r="G61" s="60"/>
      <c r="H61" s="60"/>
      <c r="I61" s="60"/>
      <c r="J61" s="60"/>
      <c r="K61" s="60"/>
      <c r="L61" s="60"/>
      <c r="M61" s="61"/>
      <c r="N61" s="61"/>
      <c r="O61" s="61"/>
      <c r="P61" s="61"/>
      <c r="Q61" s="61"/>
      <c r="R61" s="61"/>
      <c r="S61" s="61"/>
      <c r="T61" s="61"/>
      <c r="U61" s="61"/>
      <c r="V61" s="61"/>
      <c r="W61" s="61"/>
      <c r="X61" s="61"/>
      <c r="Y61" s="61"/>
    </row>
    <row r="62" spans="2:25" ht="12.75">
      <c r="B62" s="60" t="s">
        <v>118</v>
      </c>
      <c r="C62" s="60"/>
      <c r="D62" s="60"/>
      <c r="E62" s="60"/>
      <c r="F62" s="60"/>
      <c r="G62" s="60"/>
      <c r="H62" s="60"/>
      <c r="I62" s="60"/>
      <c r="J62" s="60"/>
      <c r="K62" s="60"/>
      <c r="L62" s="60"/>
      <c r="M62" s="61"/>
      <c r="N62" s="61"/>
      <c r="O62" s="61"/>
      <c r="P62" s="61"/>
      <c r="Q62" s="61"/>
      <c r="R62" s="61"/>
      <c r="S62" s="61"/>
      <c r="T62" s="61"/>
      <c r="U62" s="61"/>
      <c r="V62" s="61"/>
      <c r="W62" s="61"/>
      <c r="X62" s="61"/>
      <c r="Y62" s="61"/>
    </row>
    <row r="63" spans="2:25" ht="17.25" customHeight="1">
      <c r="B63" s="60" t="s">
        <v>23</v>
      </c>
      <c r="C63" s="60"/>
      <c r="D63" s="60"/>
      <c r="E63" s="60"/>
      <c r="F63" s="60"/>
      <c r="G63" s="60"/>
      <c r="H63" s="60"/>
      <c r="I63" s="60"/>
      <c r="J63" s="60"/>
      <c r="K63" s="60"/>
      <c r="L63" s="60"/>
      <c r="M63" s="61"/>
      <c r="N63" s="61"/>
      <c r="O63" s="61"/>
      <c r="P63" s="61"/>
      <c r="Q63" s="61"/>
      <c r="R63" s="61"/>
      <c r="S63" s="61"/>
      <c r="T63" s="61"/>
      <c r="U63" s="61"/>
      <c r="V63" s="61"/>
      <c r="W63" s="61"/>
      <c r="X63" s="61"/>
      <c r="Y63" s="61"/>
    </row>
    <row r="64" spans="2:25" ht="12.75">
      <c r="B64" s="60" t="s">
        <v>24</v>
      </c>
      <c r="C64" s="60"/>
      <c r="D64" s="60"/>
      <c r="E64" s="60"/>
      <c r="F64" s="60"/>
      <c r="G64" s="60"/>
      <c r="H64" s="60"/>
      <c r="I64" s="60"/>
      <c r="J64" s="60"/>
      <c r="K64" s="60"/>
      <c r="L64" s="60"/>
      <c r="M64" s="61"/>
      <c r="N64" s="61"/>
      <c r="O64" s="61"/>
      <c r="P64" s="61"/>
      <c r="Q64" s="61"/>
      <c r="R64" s="61"/>
      <c r="S64" s="61"/>
      <c r="T64" s="61"/>
      <c r="U64" s="61"/>
      <c r="V64" s="61"/>
      <c r="W64" s="61"/>
      <c r="X64" s="61"/>
      <c r="Y64" s="61"/>
    </row>
    <row r="65" spans="2:25" ht="18" customHeight="1">
      <c r="B65" s="60" t="s">
        <v>115</v>
      </c>
      <c r="C65" s="60"/>
      <c r="D65" s="60"/>
      <c r="E65" s="60"/>
      <c r="F65" s="60"/>
      <c r="G65" s="60"/>
      <c r="H65" s="60"/>
      <c r="I65" s="60"/>
      <c r="J65" s="60"/>
      <c r="K65" s="60"/>
      <c r="L65" s="60"/>
      <c r="M65" s="61"/>
      <c r="N65" s="61"/>
      <c r="O65" s="61"/>
      <c r="P65" s="61"/>
      <c r="Q65" s="61"/>
      <c r="R65" s="61"/>
      <c r="S65" s="61"/>
      <c r="T65" s="61"/>
      <c r="U65" s="61"/>
      <c r="V65" s="61"/>
      <c r="W65" s="61"/>
      <c r="X65" s="61"/>
      <c r="Y65" s="61"/>
    </row>
    <row r="66" spans="2:25" ht="12.75">
      <c r="B66" s="60" t="s">
        <v>25</v>
      </c>
      <c r="C66" s="60"/>
      <c r="D66" s="60"/>
      <c r="E66" s="60"/>
      <c r="F66" s="60"/>
      <c r="G66" s="60"/>
      <c r="H66" s="60"/>
      <c r="I66" s="60"/>
      <c r="J66" s="60"/>
      <c r="K66" s="60"/>
      <c r="L66" s="60"/>
      <c r="M66" s="61"/>
      <c r="N66" s="61"/>
      <c r="O66" s="61"/>
      <c r="P66" s="61"/>
      <c r="Q66" s="61"/>
      <c r="R66" s="61"/>
      <c r="S66" s="61"/>
      <c r="T66" s="61"/>
      <c r="U66" s="61"/>
      <c r="V66" s="61"/>
      <c r="W66" s="61"/>
      <c r="X66" s="61"/>
      <c r="Y66" s="61"/>
    </row>
    <row r="67" spans="2:25" ht="12.75">
      <c r="B67" s="60" t="s">
        <v>26</v>
      </c>
      <c r="C67" s="60"/>
      <c r="D67" s="60"/>
      <c r="E67" s="60"/>
      <c r="F67" s="60"/>
      <c r="G67" s="60"/>
      <c r="H67" s="60"/>
      <c r="I67" s="60"/>
      <c r="J67" s="60"/>
      <c r="K67" s="60"/>
      <c r="L67" s="60"/>
      <c r="M67" s="61"/>
      <c r="N67" s="61"/>
      <c r="O67" s="61"/>
      <c r="P67" s="61"/>
      <c r="Q67" s="61"/>
      <c r="R67" s="61"/>
      <c r="S67" s="61"/>
      <c r="T67" s="61"/>
      <c r="U67" s="61"/>
      <c r="V67" s="61"/>
      <c r="W67" s="61"/>
      <c r="X67" s="61"/>
      <c r="Y67" s="61"/>
    </row>
    <row r="68" spans="2:25" ht="12.75">
      <c r="B68" s="60" t="s">
        <v>27</v>
      </c>
      <c r="C68" s="60"/>
      <c r="D68" s="60"/>
      <c r="E68" s="60"/>
      <c r="F68" s="60"/>
      <c r="G68" s="60"/>
      <c r="H68" s="60"/>
      <c r="I68" s="60"/>
      <c r="J68" s="60"/>
      <c r="K68" s="60"/>
      <c r="L68" s="60"/>
      <c r="M68" s="61"/>
      <c r="N68" s="61"/>
      <c r="O68" s="61"/>
      <c r="P68" s="61"/>
      <c r="Q68" s="61"/>
      <c r="R68" s="61"/>
      <c r="S68" s="61"/>
      <c r="T68" s="61"/>
      <c r="U68" s="61"/>
      <c r="V68" s="61"/>
      <c r="W68" s="61"/>
      <c r="X68" s="61"/>
      <c r="Y68" s="61"/>
    </row>
    <row r="69" spans="2:25" ht="12.75">
      <c r="B69" s="60" t="s">
        <v>28</v>
      </c>
      <c r="C69" s="60"/>
      <c r="D69" s="60"/>
      <c r="E69" s="60"/>
      <c r="F69" s="60"/>
      <c r="G69" s="60"/>
      <c r="H69" s="60"/>
      <c r="I69" s="60"/>
      <c r="J69" s="60"/>
      <c r="K69" s="60"/>
      <c r="L69" s="60"/>
      <c r="M69" s="61"/>
      <c r="N69" s="61"/>
      <c r="O69" s="61"/>
      <c r="P69" s="61"/>
      <c r="Q69" s="61"/>
      <c r="R69" s="61"/>
      <c r="S69" s="61"/>
      <c r="T69" s="61"/>
      <c r="U69" s="61"/>
      <c r="V69" s="61"/>
      <c r="W69" s="61"/>
      <c r="X69" s="61"/>
      <c r="Y69" s="61"/>
    </row>
    <row r="70" spans="2:25" ht="18.75" customHeight="1">
      <c r="B70" s="60" t="s">
        <v>29</v>
      </c>
      <c r="C70" s="60"/>
      <c r="D70" s="60"/>
      <c r="E70" s="60"/>
      <c r="F70" s="60"/>
      <c r="G70" s="60"/>
      <c r="H70" s="60"/>
      <c r="I70" s="60"/>
      <c r="J70" s="60"/>
      <c r="K70" s="60"/>
      <c r="L70" s="60"/>
      <c r="M70" s="61"/>
      <c r="N70" s="61"/>
      <c r="O70" s="61"/>
      <c r="P70" s="61"/>
      <c r="Q70" s="61"/>
      <c r="R70" s="61"/>
      <c r="S70" s="61"/>
      <c r="T70" s="61"/>
      <c r="U70" s="61"/>
      <c r="V70" s="61"/>
      <c r="W70" s="61"/>
      <c r="X70" s="61"/>
      <c r="Y70" s="61"/>
    </row>
    <row r="71" spans="2:25" ht="18" customHeight="1">
      <c r="B71" s="60" t="s">
        <v>86</v>
      </c>
      <c r="C71" s="60"/>
      <c r="D71" s="60"/>
      <c r="E71" s="60"/>
      <c r="F71" s="60"/>
      <c r="G71" s="60"/>
      <c r="H71" s="60"/>
      <c r="I71" s="60"/>
      <c r="J71" s="60"/>
      <c r="K71" s="60"/>
      <c r="L71" s="60"/>
      <c r="M71" s="61"/>
      <c r="N71" s="61"/>
      <c r="O71" s="61"/>
      <c r="P71" s="61"/>
      <c r="Q71" s="61"/>
      <c r="R71" s="61"/>
      <c r="S71" s="61"/>
      <c r="T71" s="61"/>
      <c r="U71" s="61"/>
      <c r="V71" s="61"/>
      <c r="W71" s="61"/>
      <c r="X71" s="61"/>
      <c r="Y71" s="61"/>
    </row>
    <row r="72" spans="2:25" ht="18" customHeight="1">
      <c r="B72" s="60" t="s">
        <v>30</v>
      </c>
      <c r="C72" s="60"/>
      <c r="D72" s="60"/>
      <c r="E72" s="60"/>
      <c r="F72" s="60"/>
      <c r="G72" s="60"/>
      <c r="H72" s="60"/>
      <c r="I72" s="60"/>
      <c r="J72" s="60"/>
      <c r="K72" s="60"/>
      <c r="L72" s="60"/>
      <c r="M72" s="61"/>
      <c r="N72" s="61"/>
      <c r="O72" s="61"/>
      <c r="P72" s="61"/>
      <c r="Q72" s="61"/>
      <c r="R72" s="61"/>
      <c r="S72" s="61"/>
      <c r="T72" s="61"/>
      <c r="U72" s="61"/>
      <c r="V72" s="61"/>
      <c r="W72" s="61"/>
      <c r="X72" s="61"/>
      <c r="Y72" s="61"/>
    </row>
    <row r="73" spans="2:25" ht="16.5" customHeight="1">
      <c r="B73" s="60" t="s">
        <v>87</v>
      </c>
      <c r="C73" s="60"/>
      <c r="D73" s="60"/>
      <c r="E73" s="60"/>
      <c r="F73" s="60"/>
      <c r="G73" s="60"/>
      <c r="H73" s="60"/>
      <c r="I73" s="60"/>
      <c r="J73" s="60"/>
      <c r="K73" s="60"/>
      <c r="L73" s="60"/>
      <c r="M73" s="61"/>
      <c r="N73" s="61"/>
      <c r="O73" s="61"/>
      <c r="P73" s="61"/>
      <c r="Q73" s="61"/>
      <c r="R73" s="61"/>
      <c r="S73" s="61"/>
      <c r="T73" s="61"/>
      <c r="U73" s="61"/>
      <c r="V73" s="61"/>
      <c r="W73" s="61"/>
      <c r="X73" s="61"/>
      <c r="Y73" s="61"/>
    </row>
    <row r="74" spans="2:25" ht="12.75" customHeight="1">
      <c r="B74" s="60" t="s">
        <v>88</v>
      </c>
      <c r="C74" s="60"/>
      <c r="D74" s="60"/>
      <c r="E74" s="60"/>
      <c r="F74" s="60"/>
      <c r="G74" s="60"/>
      <c r="H74" s="60"/>
      <c r="I74" s="60"/>
      <c r="J74" s="60"/>
      <c r="K74" s="60"/>
      <c r="L74" s="60"/>
      <c r="M74" s="61"/>
      <c r="N74" s="61"/>
      <c r="O74" s="61"/>
      <c r="P74" s="61"/>
      <c r="Q74" s="61"/>
      <c r="R74" s="61"/>
      <c r="S74" s="61"/>
      <c r="T74" s="61"/>
      <c r="U74" s="61"/>
      <c r="V74" s="61"/>
      <c r="W74" s="61"/>
      <c r="X74" s="61"/>
      <c r="Y74" s="61"/>
    </row>
    <row r="75" spans="2:25" ht="15.75" customHeight="1">
      <c r="B75" s="60" t="s">
        <v>89</v>
      </c>
      <c r="C75" s="60"/>
      <c r="D75" s="60"/>
      <c r="E75" s="60"/>
      <c r="F75" s="60"/>
      <c r="G75" s="60"/>
      <c r="H75" s="60"/>
      <c r="I75" s="60"/>
      <c r="J75" s="60"/>
      <c r="K75" s="60"/>
      <c r="L75" s="60"/>
      <c r="M75" s="61"/>
      <c r="N75" s="61"/>
      <c r="O75" s="61"/>
      <c r="P75" s="61"/>
      <c r="Q75" s="61"/>
      <c r="R75" s="61"/>
      <c r="S75" s="61"/>
      <c r="T75" s="61"/>
      <c r="U75" s="61"/>
      <c r="V75" s="61"/>
      <c r="W75" s="61"/>
      <c r="X75" s="61"/>
      <c r="Y75" s="61"/>
    </row>
    <row r="76" spans="2:25" ht="13.5" customHeight="1">
      <c r="B76" s="60" t="s">
        <v>31</v>
      </c>
      <c r="C76" s="60"/>
      <c r="D76" s="60"/>
      <c r="E76" s="60"/>
      <c r="F76" s="60"/>
      <c r="G76" s="60"/>
      <c r="H76" s="60"/>
      <c r="I76" s="60"/>
      <c r="J76" s="60"/>
      <c r="K76" s="60"/>
      <c r="L76" s="60"/>
      <c r="M76" s="61"/>
      <c r="N76" s="61"/>
      <c r="O76" s="61"/>
      <c r="P76" s="61"/>
      <c r="Q76" s="61"/>
      <c r="R76" s="61"/>
      <c r="S76" s="61"/>
      <c r="T76" s="61"/>
      <c r="U76" s="61"/>
      <c r="V76" s="61"/>
      <c r="W76" s="61"/>
      <c r="X76" s="61"/>
      <c r="Y76" s="61"/>
    </row>
    <row r="77" spans="2:25" ht="18.75" customHeight="1">
      <c r="B77" s="60" t="s">
        <v>90</v>
      </c>
      <c r="C77" s="60"/>
      <c r="D77" s="60"/>
      <c r="E77" s="60"/>
      <c r="F77" s="60"/>
      <c r="G77" s="60"/>
      <c r="H77" s="60"/>
      <c r="I77" s="60"/>
      <c r="J77" s="60"/>
      <c r="K77" s="60"/>
      <c r="L77" s="60"/>
      <c r="M77" s="61"/>
      <c r="N77" s="61"/>
      <c r="O77" s="61"/>
      <c r="P77" s="61"/>
      <c r="Q77" s="61"/>
      <c r="R77" s="61"/>
      <c r="S77" s="61"/>
      <c r="T77" s="61"/>
      <c r="U77" s="61"/>
      <c r="V77" s="61"/>
      <c r="W77" s="61"/>
      <c r="X77" s="61"/>
      <c r="Y77" s="61"/>
    </row>
    <row r="78" spans="2:25" ht="18" customHeight="1">
      <c r="B78" s="60" t="s">
        <v>32</v>
      </c>
      <c r="C78" s="60"/>
      <c r="D78" s="60"/>
      <c r="E78" s="60"/>
      <c r="F78" s="60"/>
      <c r="G78" s="60"/>
      <c r="H78" s="60"/>
      <c r="I78" s="60"/>
      <c r="J78" s="60"/>
      <c r="K78" s="60"/>
      <c r="L78" s="60"/>
      <c r="M78" s="61"/>
      <c r="N78" s="61"/>
      <c r="O78" s="61"/>
      <c r="P78" s="61"/>
      <c r="Q78" s="61"/>
      <c r="R78" s="61"/>
      <c r="S78" s="61"/>
      <c r="T78" s="61"/>
      <c r="U78" s="61"/>
      <c r="V78" s="61"/>
      <c r="W78" s="61"/>
      <c r="X78" s="61"/>
      <c r="Y78" s="61"/>
    </row>
    <row r="79" spans="2:25" ht="18.75" customHeight="1">
      <c r="B79" s="60" t="s">
        <v>33</v>
      </c>
      <c r="C79" s="60"/>
      <c r="D79" s="60"/>
      <c r="E79" s="60"/>
      <c r="F79" s="60"/>
      <c r="G79" s="60"/>
      <c r="H79" s="60"/>
      <c r="I79" s="60"/>
      <c r="J79" s="60"/>
      <c r="K79" s="60"/>
      <c r="L79" s="60"/>
      <c r="M79" s="61"/>
      <c r="N79" s="61"/>
      <c r="O79" s="61"/>
      <c r="P79" s="61"/>
      <c r="Q79" s="61"/>
      <c r="R79" s="61"/>
      <c r="S79" s="61"/>
      <c r="T79" s="61"/>
      <c r="U79" s="61"/>
      <c r="V79" s="61"/>
      <c r="W79" s="61"/>
      <c r="X79" s="61"/>
      <c r="Y79" s="61"/>
    </row>
    <row r="80" spans="2:25" ht="18" customHeight="1">
      <c r="B80" s="60" t="s">
        <v>91</v>
      </c>
      <c r="C80" s="60"/>
      <c r="D80" s="60"/>
      <c r="E80" s="60"/>
      <c r="F80" s="60"/>
      <c r="G80" s="60"/>
      <c r="H80" s="60"/>
      <c r="I80" s="60"/>
      <c r="J80" s="60"/>
      <c r="K80" s="60"/>
      <c r="L80" s="60"/>
      <c r="M80" s="61"/>
      <c r="N80" s="61"/>
      <c r="O80" s="61"/>
      <c r="P80" s="61"/>
      <c r="Q80" s="61"/>
      <c r="R80" s="61"/>
      <c r="S80" s="61"/>
      <c r="T80" s="61"/>
      <c r="U80" s="61"/>
      <c r="V80" s="61"/>
      <c r="W80" s="61"/>
      <c r="X80" s="61"/>
      <c r="Y80" s="61"/>
    </row>
    <row r="81" spans="2:25" ht="12.75">
      <c r="B81" s="60" t="s">
        <v>34</v>
      </c>
      <c r="C81" s="60"/>
      <c r="D81" s="60"/>
      <c r="E81" s="60"/>
      <c r="F81" s="60"/>
      <c r="G81" s="60"/>
      <c r="H81" s="60"/>
      <c r="I81" s="60"/>
      <c r="J81" s="60"/>
      <c r="K81" s="60"/>
      <c r="L81" s="60"/>
      <c r="M81" s="61"/>
      <c r="N81" s="61"/>
      <c r="O81" s="61"/>
      <c r="P81" s="61"/>
      <c r="Q81" s="61"/>
      <c r="R81" s="61"/>
      <c r="S81" s="61"/>
      <c r="T81" s="61"/>
      <c r="U81" s="61"/>
      <c r="V81" s="61"/>
      <c r="W81" s="61"/>
      <c r="X81" s="61"/>
      <c r="Y81" s="61"/>
    </row>
    <row r="82" spans="2:25" ht="9" customHeight="1">
      <c r="B82" s="60"/>
      <c r="C82" s="60"/>
      <c r="D82" s="60"/>
      <c r="E82" s="60"/>
      <c r="F82" s="60"/>
      <c r="G82" s="60"/>
      <c r="H82" s="60"/>
      <c r="I82" s="60"/>
      <c r="J82" s="60"/>
      <c r="K82" s="60"/>
      <c r="L82" s="60"/>
      <c r="M82" s="61"/>
      <c r="N82" s="61"/>
      <c r="O82" s="61"/>
      <c r="P82" s="61"/>
      <c r="Q82" s="61"/>
      <c r="R82" s="61"/>
      <c r="S82" s="61"/>
      <c r="T82" s="61"/>
      <c r="U82" s="61"/>
      <c r="V82" s="61"/>
      <c r="W82" s="61"/>
      <c r="X82" s="61"/>
      <c r="Y82" s="61"/>
    </row>
    <row r="83" spans="2:25" ht="15.75" customHeight="1">
      <c r="B83" s="60" t="s">
        <v>120</v>
      </c>
      <c r="C83" s="60"/>
      <c r="D83" s="60"/>
      <c r="E83" s="60"/>
      <c r="F83" s="60"/>
      <c r="G83" s="60"/>
      <c r="H83" s="60"/>
      <c r="I83" s="60"/>
      <c r="J83" s="60"/>
      <c r="K83" s="60"/>
      <c r="L83" s="60"/>
      <c r="M83" s="61"/>
      <c r="N83" s="61"/>
      <c r="O83" s="61"/>
      <c r="P83" s="61"/>
      <c r="Q83" s="61"/>
      <c r="R83" s="61"/>
      <c r="S83" s="61"/>
      <c r="T83" s="61"/>
      <c r="U83" s="61"/>
      <c r="V83" s="61"/>
      <c r="W83" s="61"/>
      <c r="X83" s="61"/>
      <c r="Y83" s="61"/>
    </row>
    <row r="84" spans="2:25" ht="12.75">
      <c r="B84" s="60"/>
      <c r="C84" s="60" t="s">
        <v>121</v>
      </c>
      <c r="D84" s="60"/>
      <c r="E84" s="60"/>
      <c r="F84" s="60"/>
      <c r="G84" s="60"/>
      <c r="H84" s="60"/>
      <c r="I84" s="60"/>
      <c r="J84" s="60"/>
      <c r="K84" s="60"/>
      <c r="L84" s="60"/>
      <c r="M84" s="61"/>
      <c r="N84" s="61"/>
      <c r="O84" s="61"/>
      <c r="P84" s="61"/>
      <c r="Q84" s="61"/>
      <c r="R84" s="61"/>
      <c r="S84" s="61"/>
      <c r="T84" s="61"/>
      <c r="U84" s="61"/>
      <c r="V84" s="61"/>
      <c r="W84" s="61"/>
      <c r="X84" s="61"/>
      <c r="Y84" s="61"/>
    </row>
    <row r="85" spans="2:25" ht="12.75">
      <c r="B85" s="60"/>
      <c r="C85" s="60"/>
      <c r="D85" s="60"/>
      <c r="E85" s="60"/>
      <c r="F85" s="60"/>
      <c r="G85" s="60"/>
      <c r="H85" s="60"/>
      <c r="I85" s="60"/>
      <c r="J85" s="60"/>
      <c r="K85" s="60"/>
      <c r="L85" s="60"/>
      <c r="M85" s="61"/>
      <c r="N85" s="61"/>
      <c r="O85" s="61"/>
      <c r="P85" s="61"/>
      <c r="Q85" s="61"/>
      <c r="R85" s="61"/>
      <c r="S85" s="61"/>
      <c r="T85" s="61"/>
      <c r="U85" s="61"/>
      <c r="V85" s="61"/>
      <c r="W85" s="61"/>
      <c r="X85" s="61"/>
      <c r="Y85" s="61"/>
    </row>
    <row r="86" spans="2:25" ht="12.75">
      <c r="B86" s="60"/>
      <c r="C86" s="60"/>
      <c r="D86" s="60"/>
      <c r="E86" s="60"/>
      <c r="F86" s="60"/>
      <c r="G86" s="60"/>
      <c r="H86" s="60"/>
      <c r="I86" s="60"/>
      <c r="J86" s="60"/>
      <c r="K86" s="60"/>
      <c r="L86" s="60"/>
      <c r="M86" s="61"/>
      <c r="N86" s="61"/>
      <c r="O86" s="61"/>
      <c r="P86" s="61"/>
      <c r="Q86" s="61"/>
      <c r="R86" s="61"/>
      <c r="S86" s="61"/>
      <c r="T86" s="61"/>
      <c r="U86" s="61"/>
      <c r="V86" s="61"/>
      <c r="W86" s="61"/>
      <c r="X86" s="61"/>
      <c r="Y86" s="61"/>
    </row>
    <row r="87" spans="2:25" ht="12.75">
      <c r="B87" s="60"/>
      <c r="C87" s="60"/>
      <c r="D87" s="60"/>
      <c r="E87" s="60"/>
      <c r="F87" s="60"/>
      <c r="G87" s="60"/>
      <c r="H87" s="60"/>
      <c r="I87" s="60"/>
      <c r="J87" s="60"/>
      <c r="K87" s="60"/>
      <c r="L87" s="60"/>
      <c r="M87" s="61"/>
      <c r="N87" s="61"/>
      <c r="O87" s="61"/>
      <c r="P87" s="61"/>
      <c r="Q87" s="61"/>
      <c r="R87" s="61"/>
      <c r="S87" s="61"/>
      <c r="T87" s="61"/>
      <c r="U87" s="61"/>
      <c r="V87" s="61"/>
      <c r="W87" s="61"/>
      <c r="X87" s="61"/>
      <c r="Y87" s="61"/>
    </row>
    <row r="88" spans="2:25" ht="12.75">
      <c r="B88" s="60"/>
      <c r="C88" s="60"/>
      <c r="D88" s="60"/>
      <c r="E88" s="60"/>
      <c r="F88" s="60"/>
      <c r="G88" s="60"/>
      <c r="H88" s="60"/>
      <c r="I88" s="60"/>
      <c r="J88" s="60"/>
      <c r="K88" s="60"/>
      <c r="L88" s="60"/>
      <c r="M88" s="61"/>
      <c r="N88" s="61"/>
      <c r="O88" s="61"/>
      <c r="P88" s="61"/>
      <c r="Q88" s="61"/>
      <c r="R88" s="61"/>
      <c r="S88" s="61"/>
      <c r="T88" s="61"/>
      <c r="U88" s="61"/>
      <c r="V88" s="61"/>
      <c r="W88" s="61"/>
      <c r="X88" s="61"/>
      <c r="Y88" s="61"/>
    </row>
    <row r="89" spans="2:25" ht="12.75">
      <c r="B89" s="60"/>
      <c r="C89" s="60"/>
      <c r="D89" s="60"/>
      <c r="E89" s="60"/>
      <c r="F89" s="60"/>
      <c r="G89" s="60"/>
      <c r="H89" s="60"/>
      <c r="I89" s="60"/>
      <c r="J89" s="60"/>
      <c r="K89" s="60"/>
      <c r="L89" s="60"/>
      <c r="M89" s="61"/>
      <c r="N89" s="61"/>
      <c r="O89" s="61"/>
      <c r="P89" s="61"/>
      <c r="Q89" s="61"/>
      <c r="R89" s="61"/>
      <c r="S89" s="61"/>
      <c r="T89" s="61"/>
      <c r="U89" s="61"/>
      <c r="V89" s="61"/>
      <c r="W89" s="61"/>
      <c r="X89" s="61"/>
      <c r="Y89" s="61"/>
    </row>
    <row r="90" spans="2:25" ht="12.75">
      <c r="B90" s="60"/>
      <c r="C90" s="60"/>
      <c r="D90" s="60"/>
      <c r="E90" s="60"/>
      <c r="F90" s="60"/>
      <c r="G90" s="60"/>
      <c r="H90" s="60"/>
      <c r="I90" s="60"/>
      <c r="J90" s="60"/>
      <c r="K90" s="60"/>
      <c r="L90" s="60"/>
      <c r="M90" s="61"/>
      <c r="N90" s="61"/>
      <c r="O90" s="61"/>
      <c r="P90" s="61"/>
      <c r="Q90" s="61"/>
      <c r="R90" s="61"/>
      <c r="S90" s="61"/>
      <c r="T90" s="61"/>
      <c r="U90" s="61"/>
      <c r="V90" s="61"/>
      <c r="W90" s="61"/>
      <c r="X90" s="61"/>
      <c r="Y90" s="61"/>
    </row>
    <row r="91" spans="2:25" ht="12.75">
      <c r="B91" s="60"/>
      <c r="C91" s="60"/>
      <c r="D91" s="60"/>
      <c r="E91" s="60"/>
      <c r="F91" s="60"/>
      <c r="G91" s="60"/>
      <c r="H91" s="60"/>
      <c r="I91" s="60"/>
      <c r="J91" s="60"/>
      <c r="K91" s="60"/>
      <c r="L91" s="60"/>
      <c r="M91" s="61"/>
      <c r="N91" s="61"/>
      <c r="O91" s="61"/>
      <c r="P91" s="61"/>
      <c r="Q91" s="61"/>
      <c r="R91" s="61"/>
      <c r="S91" s="61"/>
      <c r="T91" s="61"/>
      <c r="U91" s="61"/>
      <c r="V91" s="61"/>
      <c r="W91" s="61"/>
      <c r="X91" s="61"/>
      <c r="Y91" s="61"/>
    </row>
    <row r="92" spans="2:25" ht="12.75">
      <c r="B92" s="60"/>
      <c r="C92" s="60"/>
      <c r="D92" s="60"/>
      <c r="E92" s="60"/>
      <c r="F92" s="60"/>
      <c r="G92" s="60"/>
      <c r="H92" s="60"/>
      <c r="I92" s="60"/>
      <c r="J92" s="60"/>
      <c r="K92" s="60"/>
      <c r="L92" s="60"/>
      <c r="M92" s="61"/>
      <c r="N92" s="61"/>
      <c r="O92" s="61"/>
      <c r="P92" s="61"/>
      <c r="Q92" s="61"/>
      <c r="R92" s="61"/>
      <c r="S92" s="61"/>
      <c r="T92" s="61"/>
      <c r="U92" s="61"/>
      <c r="V92" s="61"/>
      <c r="W92" s="61"/>
      <c r="X92" s="61"/>
      <c r="Y92" s="61"/>
    </row>
    <row r="93" spans="2:25" ht="12.75">
      <c r="B93" s="60"/>
      <c r="C93" s="60"/>
      <c r="D93" s="60"/>
      <c r="E93" s="60"/>
      <c r="F93" s="60"/>
      <c r="G93" s="60"/>
      <c r="H93" s="60"/>
      <c r="I93" s="60"/>
      <c r="J93" s="60"/>
      <c r="K93" s="60"/>
      <c r="L93" s="60"/>
      <c r="M93" s="61"/>
      <c r="N93" s="61"/>
      <c r="O93" s="61"/>
      <c r="P93" s="61"/>
      <c r="Q93" s="61"/>
      <c r="R93" s="61"/>
      <c r="S93" s="61"/>
      <c r="T93" s="61"/>
      <c r="U93" s="61"/>
      <c r="V93" s="61"/>
      <c r="W93" s="61"/>
      <c r="X93" s="61"/>
      <c r="Y93" s="61"/>
    </row>
    <row r="94" spans="2:25" ht="12.75">
      <c r="B94" s="60"/>
      <c r="C94" s="60"/>
      <c r="D94" s="60"/>
      <c r="E94" s="60"/>
      <c r="F94" s="60"/>
      <c r="G94" s="60"/>
      <c r="H94" s="60"/>
      <c r="I94" s="60"/>
      <c r="J94" s="60"/>
      <c r="K94" s="60"/>
      <c r="L94" s="60"/>
      <c r="M94" s="61"/>
      <c r="N94" s="61"/>
      <c r="O94" s="61"/>
      <c r="P94" s="61"/>
      <c r="Q94" s="61"/>
      <c r="R94" s="61"/>
      <c r="S94" s="61"/>
      <c r="T94" s="61"/>
      <c r="U94" s="61"/>
      <c r="V94" s="61"/>
      <c r="W94" s="61"/>
      <c r="X94" s="61"/>
      <c r="Y94" s="61"/>
    </row>
    <row r="95" spans="2:25" ht="12.75">
      <c r="B95" s="60"/>
      <c r="C95" s="60"/>
      <c r="D95" s="60"/>
      <c r="E95" s="60"/>
      <c r="F95" s="60"/>
      <c r="G95" s="60"/>
      <c r="H95" s="60"/>
      <c r="I95" s="60"/>
      <c r="J95" s="60"/>
      <c r="K95" s="60"/>
      <c r="L95" s="60"/>
      <c r="M95" s="61"/>
      <c r="N95" s="61"/>
      <c r="O95" s="61"/>
      <c r="P95" s="61"/>
      <c r="Q95" s="61"/>
      <c r="R95" s="61"/>
      <c r="S95" s="61"/>
      <c r="T95" s="61"/>
      <c r="U95" s="61"/>
      <c r="V95" s="61"/>
      <c r="W95" s="61"/>
      <c r="X95" s="61"/>
      <c r="Y95" s="61"/>
    </row>
    <row r="96" spans="2:25" ht="12.75">
      <c r="B96" s="60"/>
      <c r="C96" s="60"/>
      <c r="D96" s="60"/>
      <c r="E96" s="60"/>
      <c r="F96" s="60"/>
      <c r="G96" s="60"/>
      <c r="H96" s="60"/>
      <c r="I96" s="60"/>
      <c r="J96" s="60"/>
      <c r="K96" s="60"/>
      <c r="L96" s="60"/>
      <c r="M96" s="61"/>
      <c r="N96" s="61"/>
      <c r="O96" s="61"/>
      <c r="P96" s="61"/>
      <c r="Q96" s="61"/>
      <c r="R96" s="61"/>
      <c r="S96" s="61"/>
      <c r="T96" s="61"/>
      <c r="U96" s="61"/>
      <c r="V96" s="61"/>
      <c r="W96" s="61"/>
      <c r="X96" s="61"/>
      <c r="Y96" s="61"/>
    </row>
    <row r="97" spans="2:25" ht="12.75">
      <c r="B97" s="60"/>
      <c r="C97" s="60"/>
      <c r="D97" s="60"/>
      <c r="E97" s="60"/>
      <c r="F97" s="60"/>
      <c r="G97" s="60"/>
      <c r="H97" s="60"/>
      <c r="I97" s="60"/>
      <c r="J97" s="60"/>
      <c r="K97" s="60"/>
      <c r="L97" s="60"/>
      <c r="M97" s="61"/>
      <c r="N97" s="61"/>
      <c r="O97" s="61"/>
      <c r="P97" s="61"/>
      <c r="Q97" s="61"/>
      <c r="R97" s="61"/>
      <c r="S97" s="61"/>
      <c r="T97" s="61"/>
      <c r="U97" s="61"/>
      <c r="V97" s="61"/>
      <c r="W97" s="61"/>
      <c r="X97" s="61"/>
      <c r="Y97" s="61"/>
    </row>
    <row r="98" spans="2:25" ht="12.75">
      <c r="B98" s="60"/>
      <c r="C98" s="60"/>
      <c r="D98" s="60"/>
      <c r="E98" s="60"/>
      <c r="F98" s="60"/>
      <c r="G98" s="60"/>
      <c r="H98" s="60"/>
      <c r="I98" s="60"/>
      <c r="J98" s="60"/>
      <c r="K98" s="60"/>
      <c r="L98" s="60"/>
      <c r="M98" s="61"/>
      <c r="N98" s="61"/>
      <c r="O98" s="61"/>
      <c r="P98" s="61"/>
      <c r="Q98" s="61"/>
      <c r="R98" s="61"/>
      <c r="S98" s="61"/>
      <c r="T98" s="61"/>
      <c r="U98" s="61"/>
      <c r="V98" s="61"/>
      <c r="W98" s="61"/>
      <c r="X98" s="61"/>
      <c r="Y98" s="61"/>
    </row>
    <row r="99" spans="2:25" ht="12.75">
      <c r="B99" s="60"/>
      <c r="C99" s="60"/>
      <c r="D99" s="60"/>
      <c r="E99" s="60"/>
      <c r="F99" s="60"/>
      <c r="G99" s="60"/>
      <c r="H99" s="60"/>
      <c r="I99" s="60"/>
      <c r="J99" s="60"/>
      <c r="K99" s="60"/>
      <c r="L99" s="60"/>
      <c r="M99" s="61"/>
      <c r="N99" s="61"/>
      <c r="O99" s="61"/>
      <c r="P99" s="61"/>
      <c r="Q99" s="61"/>
      <c r="R99" s="61"/>
      <c r="S99" s="61"/>
      <c r="T99" s="61"/>
      <c r="U99" s="61"/>
      <c r="V99" s="61"/>
      <c r="W99" s="61"/>
      <c r="X99" s="61"/>
      <c r="Y99" s="61"/>
    </row>
    <row r="100" spans="2:25" ht="12.75">
      <c r="B100" s="60"/>
      <c r="C100" s="60"/>
      <c r="D100" s="60"/>
      <c r="E100" s="60"/>
      <c r="F100" s="60"/>
      <c r="G100" s="60"/>
      <c r="H100" s="60"/>
      <c r="I100" s="60"/>
      <c r="J100" s="60"/>
      <c r="K100" s="60"/>
      <c r="L100" s="60"/>
      <c r="M100" s="61"/>
      <c r="N100" s="61"/>
      <c r="O100" s="61"/>
      <c r="P100" s="61"/>
      <c r="Q100" s="61"/>
      <c r="R100" s="61"/>
      <c r="S100" s="61"/>
      <c r="T100" s="61"/>
      <c r="U100" s="61"/>
      <c r="V100" s="61"/>
      <c r="W100" s="61"/>
      <c r="X100" s="61"/>
      <c r="Y100" s="61"/>
    </row>
    <row r="101" spans="2:25" ht="12.75">
      <c r="B101" s="60"/>
      <c r="C101" s="60"/>
      <c r="D101" s="60"/>
      <c r="E101" s="60"/>
      <c r="F101" s="60"/>
      <c r="G101" s="60"/>
      <c r="H101" s="60"/>
      <c r="I101" s="60"/>
      <c r="J101" s="60"/>
      <c r="K101" s="60"/>
      <c r="L101" s="60"/>
      <c r="M101" s="61"/>
      <c r="N101" s="61"/>
      <c r="O101" s="61"/>
      <c r="P101" s="61"/>
      <c r="Q101" s="61"/>
      <c r="R101" s="61"/>
      <c r="S101" s="61"/>
      <c r="T101" s="61"/>
      <c r="U101" s="61"/>
      <c r="V101" s="61"/>
      <c r="W101" s="61"/>
      <c r="X101" s="61"/>
      <c r="Y101" s="61"/>
    </row>
    <row r="102" spans="2:25" ht="12.75">
      <c r="B102" s="60"/>
      <c r="C102" s="60"/>
      <c r="D102" s="60"/>
      <c r="E102" s="60"/>
      <c r="F102" s="60"/>
      <c r="G102" s="60"/>
      <c r="H102" s="60"/>
      <c r="I102" s="60"/>
      <c r="J102" s="60"/>
      <c r="K102" s="60"/>
      <c r="L102" s="60"/>
      <c r="M102" s="61"/>
      <c r="N102" s="61"/>
      <c r="O102" s="61"/>
      <c r="P102" s="61"/>
      <c r="Q102" s="61"/>
      <c r="R102" s="61"/>
      <c r="S102" s="61"/>
      <c r="T102" s="61"/>
      <c r="U102" s="61"/>
      <c r="V102" s="61"/>
      <c r="W102" s="61"/>
      <c r="X102" s="61"/>
      <c r="Y102" s="61"/>
    </row>
    <row r="103" spans="2:25" ht="12.75">
      <c r="B103" s="60"/>
      <c r="C103" s="60"/>
      <c r="D103" s="60"/>
      <c r="E103" s="60"/>
      <c r="F103" s="60"/>
      <c r="G103" s="60"/>
      <c r="H103" s="60"/>
      <c r="I103" s="60"/>
      <c r="J103" s="60"/>
      <c r="K103" s="60"/>
      <c r="L103" s="60"/>
      <c r="M103" s="61"/>
      <c r="N103" s="61"/>
      <c r="O103" s="61"/>
      <c r="P103" s="61"/>
      <c r="Q103" s="61"/>
      <c r="R103" s="61"/>
      <c r="S103" s="61"/>
      <c r="T103" s="61"/>
      <c r="U103" s="61"/>
      <c r="V103" s="61"/>
      <c r="W103" s="61"/>
      <c r="X103" s="61"/>
      <c r="Y103" s="61"/>
    </row>
    <row r="104" spans="2:25" ht="12.75">
      <c r="B104" s="60"/>
      <c r="C104" s="60"/>
      <c r="D104" s="60"/>
      <c r="E104" s="60"/>
      <c r="F104" s="60"/>
      <c r="G104" s="60"/>
      <c r="H104" s="60"/>
      <c r="I104" s="60"/>
      <c r="J104" s="60"/>
      <c r="K104" s="60"/>
      <c r="L104" s="60"/>
      <c r="M104" s="61"/>
      <c r="N104" s="61"/>
      <c r="O104" s="61"/>
      <c r="P104" s="61"/>
      <c r="Q104" s="61"/>
      <c r="R104" s="61"/>
      <c r="S104" s="61"/>
      <c r="T104" s="61"/>
      <c r="U104" s="61"/>
      <c r="V104" s="61"/>
      <c r="W104" s="61"/>
      <c r="X104" s="61"/>
      <c r="Y104" s="61"/>
    </row>
    <row r="105" spans="2:25" ht="12.75">
      <c r="B105" s="60"/>
      <c r="C105" s="60"/>
      <c r="D105" s="60"/>
      <c r="E105" s="60"/>
      <c r="F105" s="60"/>
      <c r="G105" s="60"/>
      <c r="H105" s="60"/>
      <c r="I105" s="60"/>
      <c r="J105" s="60"/>
      <c r="K105" s="60"/>
      <c r="L105" s="60"/>
      <c r="M105" s="61"/>
      <c r="N105" s="61"/>
      <c r="O105" s="61"/>
      <c r="P105" s="61"/>
      <c r="Q105" s="61"/>
      <c r="R105" s="61"/>
      <c r="S105" s="61"/>
      <c r="T105" s="61"/>
      <c r="U105" s="61"/>
      <c r="V105" s="61"/>
      <c r="W105" s="61"/>
      <c r="X105" s="61"/>
      <c r="Y105" s="61"/>
    </row>
    <row r="106" spans="2:25" ht="12.75">
      <c r="B106" s="60"/>
      <c r="C106" s="60"/>
      <c r="D106" s="60"/>
      <c r="E106" s="60"/>
      <c r="F106" s="60"/>
      <c r="G106" s="60"/>
      <c r="H106" s="60"/>
      <c r="I106" s="60"/>
      <c r="J106" s="60"/>
      <c r="K106" s="60"/>
      <c r="L106" s="60"/>
      <c r="M106" s="61"/>
      <c r="N106" s="61"/>
      <c r="O106" s="61"/>
      <c r="P106" s="61"/>
      <c r="Q106" s="61"/>
      <c r="R106" s="61"/>
      <c r="S106" s="61"/>
      <c r="T106" s="61"/>
      <c r="U106" s="61"/>
      <c r="V106" s="61"/>
      <c r="W106" s="61"/>
      <c r="X106" s="61"/>
      <c r="Y106" s="61"/>
    </row>
    <row r="107" spans="2:25" ht="12.75">
      <c r="B107" s="60"/>
      <c r="C107" s="60"/>
      <c r="D107" s="60"/>
      <c r="E107" s="60"/>
      <c r="F107" s="60"/>
      <c r="G107" s="60"/>
      <c r="H107" s="60"/>
      <c r="I107" s="60"/>
      <c r="J107" s="60"/>
      <c r="K107" s="60"/>
      <c r="L107" s="60"/>
      <c r="M107" s="61"/>
      <c r="N107" s="61"/>
      <c r="O107" s="61"/>
      <c r="P107" s="61"/>
      <c r="Q107" s="61"/>
      <c r="R107" s="61"/>
      <c r="S107" s="61"/>
      <c r="T107" s="61"/>
      <c r="U107" s="61"/>
      <c r="V107" s="61"/>
      <c r="W107" s="61"/>
      <c r="X107" s="61"/>
      <c r="Y107" s="61"/>
    </row>
    <row r="108" spans="2:25" ht="12.75">
      <c r="B108" s="60"/>
      <c r="C108" s="60"/>
      <c r="D108" s="60"/>
      <c r="E108" s="60"/>
      <c r="F108" s="60"/>
      <c r="G108" s="60"/>
      <c r="H108" s="60"/>
      <c r="I108" s="60"/>
      <c r="J108" s="60"/>
      <c r="K108" s="60"/>
      <c r="L108" s="60"/>
      <c r="M108" s="61"/>
      <c r="N108" s="61"/>
      <c r="O108" s="61"/>
      <c r="P108" s="61"/>
      <c r="Q108" s="61"/>
      <c r="R108" s="61"/>
      <c r="S108" s="61"/>
      <c r="T108" s="61"/>
      <c r="U108" s="61"/>
      <c r="V108" s="61"/>
      <c r="W108" s="61"/>
      <c r="X108" s="61"/>
      <c r="Y108" s="61"/>
    </row>
    <row r="109" spans="2:25" ht="12.75">
      <c r="B109" s="60"/>
      <c r="C109" s="60"/>
      <c r="D109" s="60"/>
      <c r="E109" s="60"/>
      <c r="F109" s="60"/>
      <c r="G109" s="60"/>
      <c r="H109" s="60"/>
      <c r="I109" s="60"/>
      <c r="J109" s="60"/>
      <c r="K109" s="60"/>
      <c r="L109" s="60"/>
      <c r="M109" s="61"/>
      <c r="N109" s="61"/>
      <c r="O109" s="61"/>
      <c r="P109" s="61"/>
      <c r="Q109" s="61"/>
      <c r="R109" s="61"/>
      <c r="S109" s="61"/>
      <c r="T109" s="61"/>
      <c r="U109" s="61"/>
      <c r="V109" s="61"/>
      <c r="W109" s="61"/>
      <c r="X109" s="61"/>
      <c r="Y109" s="61"/>
    </row>
    <row r="110" spans="2:12" ht="12.75">
      <c r="B110" s="45"/>
      <c r="C110" s="45"/>
      <c r="D110" s="45"/>
      <c r="E110" s="45"/>
      <c r="F110" s="45"/>
      <c r="G110" s="45"/>
      <c r="H110" s="45"/>
      <c r="I110" s="45"/>
      <c r="J110" s="45"/>
      <c r="K110" s="45"/>
      <c r="L110" s="45"/>
    </row>
    <row r="111" spans="2:12" ht="12.75">
      <c r="B111" s="45"/>
      <c r="C111" s="45"/>
      <c r="D111" s="45"/>
      <c r="E111" s="45"/>
      <c r="F111" s="45"/>
      <c r="G111" s="45"/>
      <c r="H111" s="45"/>
      <c r="I111" s="45"/>
      <c r="J111" s="45"/>
      <c r="K111" s="45"/>
      <c r="L111" s="45"/>
    </row>
    <row r="112" spans="2:12" ht="12.75">
      <c r="B112" s="45"/>
      <c r="C112" s="45"/>
      <c r="D112" s="45"/>
      <c r="E112" s="45"/>
      <c r="F112" s="45"/>
      <c r="G112" s="45"/>
      <c r="H112" s="45"/>
      <c r="I112" s="45"/>
      <c r="J112" s="45"/>
      <c r="K112" s="45"/>
      <c r="L112" s="45"/>
    </row>
    <row r="113" spans="2:12" ht="12.75">
      <c r="B113" s="45"/>
      <c r="C113" s="45"/>
      <c r="D113" s="45"/>
      <c r="E113" s="45"/>
      <c r="F113" s="45"/>
      <c r="G113" s="45"/>
      <c r="H113" s="45"/>
      <c r="I113" s="45"/>
      <c r="J113" s="45"/>
      <c r="K113" s="45"/>
      <c r="L113" s="45"/>
    </row>
    <row r="114" spans="2:12" ht="12.75">
      <c r="B114" s="45"/>
      <c r="C114" s="45"/>
      <c r="D114" s="45"/>
      <c r="E114" s="45"/>
      <c r="F114" s="45"/>
      <c r="G114" s="45"/>
      <c r="H114" s="45"/>
      <c r="I114" s="45"/>
      <c r="J114" s="45"/>
      <c r="K114" s="45"/>
      <c r="L114" s="45"/>
    </row>
    <row r="115" spans="2:12" ht="12.75">
      <c r="B115" s="45"/>
      <c r="C115" s="45"/>
      <c r="D115" s="45"/>
      <c r="E115" s="45"/>
      <c r="F115" s="45"/>
      <c r="G115" s="45"/>
      <c r="H115" s="45"/>
      <c r="I115" s="45"/>
      <c r="J115" s="45"/>
      <c r="K115" s="45"/>
      <c r="L115" s="45"/>
    </row>
    <row r="116" spans="2:12" ht="12.75">
      <c r="B116" s="45"/>
      <c r="C116" s="45"/>
      <c r="D116" s="45"/>
      <c r="E116" s="45"/>
      <c r="F116" s="45"/>
      <c r="G116" s="45"/>
      <c r="H116" s="45"/>
      <c r="I116" s="45"/>
      <c r="J116" s="45"/>
      <c r="K116" s="45"/>
      <c r="L116" s="45"/>
    </row>
    <row r="117" spans="2:12" ht="12.75">
      <c r="B117" s="45"/>
      <c r="C117" s="45"/>
      <c r="D117" s="45"/>
      <c r="E117" s="45"/>
      <c r="F117" s="45"/>
      <c r="G117" s="45"/>
      <c r="H117" s="45"/>
      <c r="I117" s="45"/>
      <c r="J117" s="45"/>
      <c r="K117" s="45"/>
      <c r="L117" s="45"/>
    </row>
    <row r="118" spans="2:12" ht="12.75">
      <c r="B118" s="45"/>
      <c r="C118" s="45"/>
      <c r="D118" s="45"/>
      <c r="E118" s="45"/>
      <c r="F118" s="45"/>
      <c r="G118" s="45"/>
      <c r="H118" s="45"/>
      <c r="I118" s="45"/>
      <c r="J118" s="45"/>
      <c r="K118" s="45"/>
      <c r="L118" s="45"/>
    </row>
    <row r="119" spans="2:12" ht="12.75">
      <c r="B119" s="45"/>
      <c r="C119" s="45"/>
      <c r="D119" s="45"/>
      <c r="E119" s="45"/>
      <c r="F119" s="45"/>
      <c r="G119" s="45"/>
      <c r="H119" s="45"/>
      <c r="I119" s="45"/>
      <c r="J119" s="45"/>
      <c r="K119" s="45"/>
      <c r="L119" s="45"/>
    </row>
    <row r="120" spans="2:12" ht="12.75">
      <c r="B120" s="45"/>
      <c r="C120" s="45"/>
      <c r="D120" s="45"/>
      <c r="E120" s="45"/>
      <c r="F120" s="45"/>
      <c r="G120" s="45"/>
      <c r="H120" s="45"/>
      <c r="I120" s="45"/>
      <c r="J120" s="45"/>
      <c r="K120" s="45"/>
      <c r="L120" s="45"/>
    </row>
    <row r="121" spans="2:12" ht="12.75">
      <c r="B121" s="45"/>
      <c r="C121" s="45"/>
      <c r="D121" s="45"/>
      <c r="E121" s="45"/>
      <c r="F121" s="45"/>
      <c r="G121" s="45"/>
      <c r="H121" s="45"/>
      <c r="I121" s="45"/>
      <c r="J121" s="45"/>
      <c r="K121" s="45"/>
      <c r="L121" s="45"/>
    </row>
    <row r="122" spans="2:12" ht="12.75">
      <c r="B122" s="45"/>
      <c r="C122" s="45"/>
      <c r="D122" s="45"/>
      <c r="E122" s="45"/>
      <c r="F122" s="45"/>
      <c r="G122" s="45"/>
      <c r="H122" s="45"/>
      <c r="I122" s="45"/>
      <c r="J122" s="45"/>
      <c r="K122" s="45"/>
      <c r="L122" s="45"/>
    </row>
    <row r="123" spans="2:12" ht="12.75">
      <c r="B123" s="45"/>
      <c r="C123" s="45"/>
      <c r="D123" s="45"/>
      <c r="E123" s="45"/>
      <c r="F123" s="45"/>
      <c r="G123" s="45"/>
      <c r="H123" s="45"/>
      <c r="I123" s="45"/>
      <c r="J123" s="45"/>
      <c r="K123" s="45"/>
      <c r="L123" s="45"/>
    </row>
    <row r="124" spans="2:12" ht="12.75">
      <c r="B124" s="45"/>
      <c r="C124" s="45"/>
      <c r="D124" s="45"/>
      <c r="E124" s="45"/>
      <c r="F124" s="45"/>
      <c r="G124" s="45"/>
      <c r="H124" s="45"/>
      <c r="I124" s="45"/>
      <c r="J124" s="45"/>
      <c r="K124" s="45"/>
      <c r="L124" s="45"/>
    </row>
    <row r="125" spans="2:12" ht="12.75">
      <c r="B125" s="45"/>
      <c r="C125" s="45"/>
      <c r="D125" s="45"/>
      <c r="E125" s="45"/>
      <c r="F125" s="45"/>
      <c r="G125" s="45"/>
      <c r="H125" s="45"/>
      <c r="I125" s="45"/>
      <c r="J125" s="45"/>
      <c r="K125" s="45"/>
      <c r="L125" s="45"/>
    </row>
    <row r="126" spans="2:12" ht="12.75">
      <c r="B126" s="45"/>
      <c r="C126" s="45"/>
      <c r="D126" s="45"/>
      <c r="E126" s="45"/>
      <c r="F126" s="45"/>
      <c r="G126" s="45"/>
      <c r="H126" s="45"/>
      <c r="I126" s="45"/>
      <c r="J126" s="45"/>
      <c r="K126" s="45"/>
      <c r="L126" s="45"/>
    </row>
    <row r="127" spans="2:12" ht="12.75">
      <c r="B127" s="45"/>
      <c r="C127" s="45"/>
      <c r="D127" s="45"/>
      <c r="E127" s="45"/>
      <c r="F127" s="45"/>
      <c r="G127" s="45"/>
      <c r="H127" s="45"/>
      <c r="I127" s="45"/>
      <c r="J127" s="45"/>
      <c r="K127" s="45"/>
      <c r="L127" s="45"/>
    </row>
    <row r="128" spans="2:12" ht="12.75">
      <c r="B128" s="45"/>
      <c r="C128" s="45"/>
      <c r="D128" s="45"/>
      <c r="E128" s="45"/>
      <c r="F128" s="45"/>
      <c r="G128" s="45"/>
      <c r="H128" s="45"/>
      <c r="I128" s="45"/>
      <c r="J128" s="45"/>
      <c r="K128" s="45"/>
      <c r="L128" s="45"/>
    </row>
    <row r="129" spans="2:12" ht="12.75">
      <c r="B129" s="45"/>
      <c r="C129" s="45"/>
      <c r="D129" s="45"/>
      <c r="E129" s="45"/>
      <c r="F129" s="45"/>
      <c r="G129" s="45"/>
      <c r="H129" s="45"/>
      <c r="I129" s="45"/>
      <c r="J129" s="45"/>
      <c r="K129" s="45"/>
      <c r="L129" s="45"/>
    </row>
    <row r="130" spans="2:12" ht="12.75">
      <c r="B130" s="45"/>
      <c r="C130" s="45"/>
      <c r="D130" s="45"/>
      <c r="E130" s="45"/>
      <c r="F130" s="45"/>
      <c r="G130" s="45"/>
      <c r="H130" s="45"/>
      <c r="I130" s="45"/>
      <c r="J130" s="45"/>
      <c r="K130" s="45"/>
      <c r="L130" s="45"/>
    </row>
    <row r="131" spans="2:12" ht="12.75">
      <c r="B131" s="45"/>
      <c r="C131" s="45"/>
      <c r="D131" s="45"/>
      <c r="E131" s="45"/>
      <c r="F131" s="45"/>
      <c r="G131" s="45"/>
      <c r="H131" s="45"/>
      <c r="I131" s="45"/>
      <c r="J131" s="45"/>
      <c r="K131" s="45"/>
      <c r="L131" s="45"/>
    </row>
    <row r="132" spans="2:12" ht="12.75">
      <c r="B132" s="45"/>
      <c r="C132" s="45"/>
      <c r="D132" s="45"/>
      <c r="E132" s="45"/>
      <c r="F132" s="45"/>
      <c r="G132" s="45"/>
      <c r="H132" s="45"/>
      <c r="I132" s="45"/>
      <c r="J132" s="45"/>
      <c r="K132" s="45"/>
      <c r="L132" s="45"/>
    </row>
    <row r="133" spans="2:12" ht="12.75">
      <c r="B133" s="45"/>
      <c r="C133" s="45"/>
      <c r="D133" s="45"/>
      <c r="E133" s="45"/>
      <c r="F133" s="45"/>
      <c r="G133" s="45"/>
      <c r="H133" s="45"/>
      <c r="I133" s="45"/>
      <c r="J133" s="45"/>
      <c r="K133" s="45"/>
      <c r="L133" s="45"/>
    </row>
    <row r="134" spans="2:12" ht="12.75">
      <c r="B134" s="45"/>
      <c r="C134" s="45"/>
      <c r="D134" s="45"/>
      <c r="E134" s="45"/>
      <c r="F134" s="45"/>
      <c r="G134" s="45"/>
      <c r="H134" s="45"/>
      <c r="I134" s="45"/>
      <c r="J134" s="45"/>
      <c r="K134" s="45"/>
      <c r="L134" s="45"/>
    </row>
    <row r="135" spans="2:12" ht="12.75">
      <c r="B135" s="45"/>
      <c r="C135" s="45"/>
      <c r="D135" s="45"/>
      <c r="E135" s="45"/>
      <c r="F135" s="45"/>
      <c r="G135" s="45"/>
      <c r="H135" s="45"/>
      <c r="I135" s="45"/>
      <c r="J135" s="45"/>
      <c r="K135" s="45"/>
      <c r="L135" s="45"/>
    </row>
    <row r="136" spans="2:12" ht="12.75">
      <c r="B136" s="45"/>
      <c r="C136" s="45"/>
      <c r="D136" s="45"/>
      <c r="E136" s="45"/>
      <c r="F136" s="45"/>
      <c r="G136" s="45"/>
      <c r="H136" s="45"/>
      <c r="I136" s="45"/>
      <c r="J136" s="45"/>
      <c r="K136" s="45"/>
      <c r="L136" s="45"/>
    </row>
    <row r="137" spans="2:12" ht="12.75">
      <c r="B137" s="45"/>
      <c r="C137" s="45"/>
      <c r="D137" s="45"/>
      <c r="E137" s="45"/>
      <c r="F137" s="45"/>
      <c r="G137" s="45"/>
      <c r="H137" s="45"/>
      <c r="I137" s="45"/>
      <c r="J137" s="45"/>
      <c r="K137" s="45"/>
      <c r="L137" s="45"/>
    </row>
    <row r="138" spans="2:12" ht="12.75">
      <c r="B138" s="45"/>
      <c r="C138" s="45"/>
      <c r="D138" s="45"/>
      <c r="E138" s="45"/>
      <c r="F138" s="45"/>
      <c r="G138" s="45"/>
      <c r="H138" s="45"/>
      <c r="I138" s="45"/>
      <c r="J138" s="45"/>
      <c r="K138" s="45"/>
      <c r="L138" s="45"/>
    </row>
    <row r="139" spans="2:12" ht="12.75">
      <c r="B139" s="45"/>
      <c r="C139" s="45"/>
      <c r="D139" s="45"/>
      <c r="E139" s="45"/>
      <c r="F139" s="45"/>
      <c r="G139" s="45"/>
      <c r="H139" s="45"/>
      <c r="I139" s="45"/>
      <c r="J139" s="45"/>
      <c r="K139" s="45"/>
      <c r="L139" s="45"/>
    </row>
    <row r="140" spans="2:12" ht="12.75">
      <c r="B140" s="45"/>
      <c r="C140" s="45"/>
      <c r="D140" s="45"/>
      <c r="E140" s="45"/>
      <c r="F140" s="45"/>
      <c r="G140" s="45"/>
      <c r="H140" s="45"/>
      <c r="I140" s="45"/>
      <c r="J140" s="45"/>
      <c r="K140" s="45"/>
      <c r="L140" s="45"/>
    </row>
    <row r="141" spans="2:12" ht="12.75">
      <c r="B141" s="45"/>
      <c r="C141" s="45"/>
      <c r="D141" s="45"/>
      <c r="E141" s="45"/>
      <c r="F141" s="45"/>
      <c r="G141" s="45"/>
      <c r="H141" s="45"/>
      <c r="I141" s="45"/>
      <c r="J141" s="45"/>
      <c r="K141" s="45"/>
      <c r="L141" s="45"/>
    </row>
    <row r="142" spans="2:12" ht="12.75">
      <c r="B142" s="45"/>
      <c r="C142" s="45"/>
      <c r="D142" s="45"/>
      <c r="E142" s="45"/>
      <c r="F142" s="45"/>
      <c r="G142" s="45"/>
      <c r="H142" s="45"/>
      <c r="I142" s="45"/>
      <c r="J142" s="45"/>
      <c r="K142" s="45"/>
      <c r="L142" s="45"/>
    </row>
    <row r="143" spans="2:12" ht="12.75">
      <c r="B143" s="45"/>
      <c r="C143" s="45"/>
      <c r="D143" s="45"/>
      <c r="E143" s="45"/>
      <c r="F143" s="45"/>
      <c r="G143" s="45"/>
      <c r="H143" s="45"/>
      <c r="I143" s="45"/>
      <c r="J143" s="45"/>
      <c r="K143" s="45"/>
      <c r="L143" s="45"/>
    </row>
    <row r="144" spans="2:12" ht="12.75">
      <c r="B144" s="45"/>
      <c r="C144" s="45"/>
      <c r="D144" s="45"/>
      <c r="E144" s="45"/>
      <c r="F144" s="45"/>
      <c r="G144" s="45"/>
      <c r="H144" s="45"/>
      <c r="I144" s="45"/>
      <c r="J144" s="45"/>
      <c r="K144" s="45"/>
      <c r="L144" s="45"/>
    </row>
    <row r="145" spans="2:12" ht="12.75">
      <c r="B145" s="45"/>
      <c r="C145" s="45"/>
      <c r="D145" s="45"/>
      <c r="E145" s="45"/>
      <c r="F145" s="45"/>
      <c r="G145" s="45"/>
      <c r="H145" s="45"/>
      <c r="I145" s="45"/>
      <c r="J145" s="45"/>
      <c r="K145" s="45"/>
      <c r="L145" s="45"/>
    </row>
    <row r="146" spans="2:12" ht="12.75">
      <c r="B146" s="45"/>
      <c r="C146" s="45"/>
      <c r="D146" s="45"/>
      <c r="E146" s="45"/>
      <c r="F146" s="45"/>
      <c r="G146" s="45"/>
      <c r="H146" s="45"/>
      <c r="I146" s="45"/>
      <c r="J146" s="45"/>
      <c r="K146" s="45"/>
      <c r="L146" s="45"/>
    </row>
    <row r="147" spans="2:12" ht="12.75">
      <c r="B147" s="45"/>
      <c r="C147" s="45"/>
      <c r="D147" s="45"/>
      <c r="E147" s="45"/>
      <c r="F147" s="45"/>
      <c r="G147" s="45"/>
      <c r="H147" s="45"/>
      <c r="I147" s="45"/>
      <c r="J147" s="45"/>
      <c r="K147" s="45"/>
      <c r="L147" s="45"/>
    </row>
    <row r="148" spans="2:12" ht="12.75">
      <c r="B148" s="45"/>
      <c r="C148" s="45"/>
      <c r="D148" s="45"/>
      <c r="E148" s="45"/>
      <c r="F148" s="45"/>
      <c r="G148" s="45"/>
      <c r="H148" s="45"/>
      <c r="I148" s="45"/>
      <c r="J148" s="45"/>
      <c r="K148" s="45"/>
      <c r="L148" s="45"/>
    </row>
    <row r="149" spans="2:12" ht="12.75">
      <c r="B149" s="45"/>
      <c r="C149" s="45"/>
      <c r="D149" s="45"/>
      <c r="E149" s="45"/>
      <c r="F149" s="45"/>
      <c r="G149" s="45"/>
      <c r="H149" s="45"/>
      <c r="I149" s="45"/>
      <c r="J149" s="45"/>
      <c r="K149" s="45"/>
      <c r="L149" s="45"/>
    </row>
    <row r="150" spans="2:12" ht="12.75">
      <c r="B150" s="45"/>
      <c r="C150" s="45"/>
      <c r="D150" s="45"/>
      <c r="E150" s="45"/>
      <c r="F150" s="45"/>
      <c r="G150" s="45"/>
      <c r="H150" s="45"/>
      <c r="I150" s="45"/>
      <c r="J150" s="45"/>
      <c r="K150" s="45"/>
      <c r="L150" s="45"/>
    </row>
    <row r="151" spans="2:12" ht="12.75">
      <c r="B151" s="45"/>
      <c r="C151" s="45"/>
      <c r="D151" s="45"/>
      <c r="E151" s="45"/>
      <c r="F151" s="45"/>
      <c r="G151" s="45"/>
      <c r="H151" s="45"/>
      <c r="I151" s="45"/>
      <c r="J151" s="45"/>
      <c r="K151" s="45"/>
      <c r="L151" s="45"/>
    </row>
    <row r="152" spans="2:12" ht="12.75">
      <c r="B152" s="45"/>
      <c r="C152" s="45"/>
      <c r="D152" s="45"/>
      <c r="E152" s="45"/>
      <c r="F152" s="45"/>
      <c r="G152" s="45"/>
      <c r="H152" s="45"/>
      <c r="I152" s="45"/>
      <c r="J152" s="45"/>
      <c r="K152" s="45"/>
      <c r="L152" s="45"/>
    </row>
    <row r="153" spans="2:12" ht="12.75">
      <c r="B153" s="45"/>
      <c r="C153" s="45"/>
      <c r="D153" s="45"/>
      <c r="E153" s="45"/>
      <c r="F153" s="45"/>
      <c r="G153" s="45"/>
      <c r="H153" s="45"/>
      <c r="I153" s="45"/>
      <c r="J153" s="45"/>
      <c r="K153" s="45"/>
      <c r="L153" s="45"/>
    </row>
    <row r="154" spans="2:12" ht="12.75">
      <c r="B154" s="45"/>
      <c r="C154" s="45"/>
      <c r="D154" s="45"/>
      <c r="E154" s="45"/>
      <c r="F154" s="45"/>
      <c r="G154" s="45"/>
      <c r="H154" s="45"/>
      <c r="I154" s="45"/>
      <c r="J154" s="45"/>
      <c r="K154" s="45"/>
      <c r="L154" s="45"/>
    </row>
    <row r="155" spans="2:12" ht="12.75">
      <c r="B155" s="45"/>
      <c r="C155" s="45"/>
      <c r="D155" s="45"/>
      <c r="E155" s="45"/>
      <c r="F155" s="45"/>
      <c r="G155" s="45"/>
      <c r="H155" s="45"/>
      <c r="I155" s="45"/>
      <c r="J155" s="45"/>
      <c r="K155" s="45"/>
      <c r="L155" s="45"/>
    </row>
    <row r="156" spans="2:12" ht="12.75">
      <c r="B156" s="45"/>
      <c r="C156" s="45"/>
      <c r="D156" s="45"/>
      <c r="E156" s="45"/>
      <c r="F156" s="45"/>
      <c r="G156" s="45"/>
      <c r="H156" s="45"/>
      <c r="I156" s="45"/>
      <c r="J156" s="45"/>
      <c r="K156" s="45"/>
      <c r="L156" s="45"/>
    </row>
    <row r="157" spans="2:12" ht="12.75">
      <c r="B157" s="45"/>
      <c r="C157" s="45"/>
      <c r="D157" s="45"/>
      <c r="E157" s="45"/>
      <c r="F157" s="45"/>
      <c r="G157" s="45"/>
      <c r="H157" s="45"/>
      <c r="I157" s="45"/>
      <c r="J157" s="45"/>
      <c r="K157" s="45"/>
      <c r="L157" s="45"/>
    </row>
    <row r="158" spans="2:12" ht="12.75">
      <c r="B158" s="45"/>
      <c r="C158" s="45"/>
      <c r="D158" s="45"/>
      <c r="E158" s="45"/>
      <c r="F158" s="45"/>
      <c r="G158" s="45"/>
      <c r="H158" s="45"/>
      <c r="I158" s="45"/>
      <c r="J158" s="45"/>
      <c r="K158" s="45"/>
      <c r="L158" s="45"/>
    </row>
    <row r="159" spans="2:12" ht="12.75">
      <c r="B159" s="45"/>
      <c r="C159" s="45"/>
      <c r="D159" s="45"/>
      <c r="E159" s="45"/>
      <c r="F159" s="45"/>
      <c r="G159" s="45"/>
      <c r="H159" s="45"/>
      <c r="I159" s="45"/>
      <c r="J159" s="45"/>
      <c r="K159" s="45"/>
      <c r="L159" s="45"/>
    </row>
    <row r="160" spans="2:12" ht="12.75">
      <c r="B160" s="45"/>
      <c r="C160" s="45"/>
      <c r="D160" s="45"/>
      <c r="E160" s="45"/>
      <c r="F160" s="45"/>
      <c r="G160" s="45"/>
      <c r="H160" s="45"/>
      <c r="I160" s="45"/>
      <c r="J160" s="45"/>
      <c r="K160" s="45"/>
      <c r="L160" s="45"/>
    </row>
    <row r="161" spans="2:12" ht="12.75">
      <c r="B161" s="45"/>
      <c r="C161" s="45"/>
      <c r="D161" s="45"/>
      <c r="E161" s="45"/>
      <c r="F161" s="45"/>
      <c r="G161" s="45"/>
      <c r="H161" s="45"/>
      <c r="I161" s="45"/>
      <c r="J161" s="45"/>
      <c r="K161" s="45"/>
      <c r="L161" s="45"/>
    </row>
    <row r="162" spans="2:12" ht="12.75">
      <c r="B162" s="45"/>
      <c r="C162" s="45"/>
      <c r="D162" s="45"/>
      <c r="E162" s="45"/>
      <c r="F162" s="45"/>
      <c r="G162" s="45"/>
      <c r="H162" s="45"/>
      <c r="I162" s="45"/>
      <c r="J162" s="45"/>
      <c r="K162" s="45"/>
      <c r="L162" s="45"/>
    </row>
    <row r="163" spans="2:12" ht="12.75">
      <c r="B163" s="45"/>
      <c r="C163" s="45"/>
      <c r="D163" s="45"/>
      <c r="E163" s="45"/>
      <c r="F163" s="45"/>
      <c r="G163" s="45"/>
      <c r="H163" s="45"/>
      <c r="I163" s="45"/>
      <c r="J163" s="45"/>
      <c r="K163" s="45"/>
      <c r="L163" s="45"/>
    </row>
    <row r="164" spans="2:12" ht="12.75">
      <c r="B164" s="45"/>
      <c r="C164" s="45"/>
      <c r="D164" s="45"/>
      <c r="E164" s="45"/>
      <c r="F164" s="45"/>
      <c r="G164" s="45"/>
      <c r="H164" s="45"/>
      <c r="I164" s="45"/>
      <c r="J164" s="45"/>
      <c r="K164" s="45"/>
      <c r="L164" s="45"/>
    </row>
    <row r="165" spans="2:12" ht="12.75">
      <c r="B165" s="45"/>
      <c r="C165" s="45"/>
      <c r="D165" s="45"/>
      <c r="E165" s="45"/>
      <c r="F165" s="45"/>
      <c r="G165" s="45"/>
      <c r="H165" s="45"/>
      <c r="I165" s="45"/>
      <c r="J165" s="45"/>
      <c r="K165" s="45"/>
      <c r="L165" s="45"/>
    </row>
    <row r="166" spans="2:12" ht="12.75">
      <c r="B166" s="45"/>
      <c r="C166" s="45"/>
      <c r="D166" s="45"/>
      <c r="E166" s="45"/>
      <c r="F166" s="45"/>
      <c r="G166" s="45"/>
      <c r="H166" s="45"/>
      <c r="I166" s="45"/>
      <c r="J166" s="45"/>
      <c r="K166" s="45"/>
      <c r="L166" s="45"/>
    </row>
    <row r="167" spans="2:12" ht="12.75">
      <c r="B167" s="45"/>
      <c r="C167" s="45"/>
      <c r="D167" s="45"/>
      <c r="E167" s="45"/>
      <c r="F167" s="45"/>
      <c r="G167" s="45"/>
      <c r="H167" s="45"/>
      <c r="I167" s="45"/>
      <c r="J167" s="45"/>
      <c r="K167" s="45"/>
      <c r="L167" s="45"/>
    </row>
    <row r="168" spans="2:12" ht="12.75">
      <c r="B168" s="45"/>
      <c r="C168" s="45"/>
      <c r="D168" s="45"/>
      <c r="E168" s="45"/>
      <c r="F168" s="45"/>
      <c r="G168" s="45"/>
      <c r="H168" s="45"/>
      <c r="I168" s="45"/>
      <c r="J168" s="45"/>
      <c r="K168" s="45"/>
      <c r="L168" s="45"/>
    </row>
    <row r="169" spans="2:12" ht="12.75">
      <c r="B169" s="45"/>
      <c r="C169" s="45"/>
      <c r="D169" s="45"/>
      <c r="E169" s="45"/>
      <c r="F169" s="45"/>
      <c r="G169" s="45"/>
      <c r="H169" s="45"/>
      <c r="I169" s="45"/>
      <c r="J169" s="45"/>
      <c r="K169" s="45"/>
      <c r="L169" s="45"/>
    </row>
    <row r="170" spans="2:12" ht="12.75">
      <c r="B170" s="45"/>
      <c r="C170" s="45"/>
      <c r="D170" s="45"/>
      <c r="E170" s="45"/>
      <c r="F170" s="45"/>
      <c r="G170" s="45"/>
      <c r="H170" s="45"/>
      <c r="I170" s="45"/>
      <c r="J170" s="45"/>
      <c r="K170" s="45"/>
      <c r="L170" s="45"/>
    </row>
    <row r="171" spans="2:12" ht="12.75">
      <c r="B171" s="45"/>
      <c r="C171" s="45"/>
      <c r="D171" s="45"/>
      <c r="E171" s="45"/>
      <c r="F171" s="45"/>
      <c r="G171" s="45"/>
      <c r="H171" s="45"/>
      <c r="I171" s="45"/>
      <c r="J171" s="45"/>
      <c r="K171" s="45"/>
      <c r="L171" s="45"/>
    </row>
    <row r="172" spans="2:12" ht="12.75">
      <c r="B172" s="45"/>
      <c r="C172" s="45"/>
      <c r="D172" s="45"/>
      <c r="E172" s="45"/>
      <c r="F172" s="45"/>
      <c r="G172" s="45"/>
      <c r="H172" s="45"/>
      <c r="I172" s="45"/>
      <c r="J172" s="45"/>
      <c r="K172" s="45"/>
      <c r="L172" s="45"/>
    </row>
    <row r="173" spans="2:12" ht="12.75">
      <c r="B173" s="45"/>
      <c r="C173" s="45"/>
      <c r="D173" s="45"/>
      <c r="E173" s="45"/>
      <c r="F173" s="45"/>
      <c r="G173" s="45"/>
      <c r="H173" s="45"/>
      <c r="I173" s="45"/>
      <c r="J173" s="45"/>
      <c r="K173" s="45"/>
      <c r="L173" s="45"/>
    </row>
    <row r="174" spans="2:12" ht="12.75">
      <c r="B174" s="45"/>
      <c r="C174" s="45"/>
      <c r="D174" s="45"/>
      <c r="E174" s="45"/>
      <c r="F174" s="45"/>
      <c r="G174" s="45"/>
      <c r="H174" s="45"/>
      <c r="I174" s="45"/>
      <c r="J174" s="45"/>
      <c r="K174" s="45"/>
      <c r="L174" s="45"/>
    </row>
    <row r="175" spans="2:12" ht="12.75">
      <c r="B175" s="45"/>
      <c r="C175" s="45"/>
      <c r="D175" s="45"/>
      <c r="E175" s="45"/>
      <c r="F175" s="45"/>
      <c r="G175" s="45"/>
      <c r="H175" s="45"/>
      <c r="I175" s="45"/>
      <c r="J175" s="45"/>
      <c r="K175" s="45"/>
      <c r="L175" s="45"/>
    </row>
    <row r="176" spans="2:12" ht="12.75">
      <c r="B176" s="45"/>
      <c r="C176" s="45"/>
      <c r="D176" s="45"/>
      <c r="E176" s="45"/>
      <c r="F176" s="45"/>
      <c r="G176" s="45"/>
      <c r="H176" s="45"/>
      <c r="I176" s="45"/>
      <c r="J176" s="45"/>
      <c r="K176" s="45"/>
      <c r="L176" s="45"/>
    </row>
    <row r="177" spans="2:12" ht="12.75">
      <c r="B177" s="45"/>
      <c r="C177" s="45"/>
      <c r="D177" s="45"/>
      <c r="E177" s="45"/>
      <c r="F177" s="45"/>
      <c r="G177" s="45"/>
      <c r="H177" s="45"/>
      <c r="I177" s="45"/>
      <c r="J177" s="45"/>
      <c r="K177" s="45"/>
      <c r="L177" s="45"/>
    </row>
    <row r="178" spans="2:12" ht="12.75">
      <c r="B178" s="45"/>
      <c r="C178" s="45"/>
      <c r="D178" s="45"/>
      <c r="E178" s="45"/>
      <c r="F178" s="45"/>
      <c r="G178" s="45"/>
      <c r="H178" s="45"/>
      <c r="I178" s="45"/>
      <c r="J178" s="45"/>
      <c r="K178" s="45"/>
      <c r="L178" s="45"/>
    </row>
    <row r="179" spans="2:12" ht="12.75">
      <c r="B179" s="45"/>
      <c r="C179" s="45"/>
      <c r="D179" s="45"/>
      <c r="E179" s="45"/>
      <c r="F179" s="45"/>
      <c r="G179" s="45"/>
      <c r="H179" s="45"/>
      <c r="I179" s="45"/>
      <c r="J179" s="45"/>
      <c r="K179" s="45"/>
      <c r="L179" s="45"/>
    </row>
    <row r="180" ht="12.75">
      <c r="I180" s="166"/>
    </row>
    <row r="181" ht="12.75">
      <c r="I181" s="166"/>
    </row>
    <row r="182" ht="12.75">
      <c r="I182" s="166"/>
    </row>
    <row r="183" ht="12.75">
      <c r="I183" s="166"/>
    </row>
    <row r="184" ht="12.75">
      <c r="I184" s="166"/>
    </row>
    <row r="185" ht="12.75">
      <c r="I185" s="166"/>
    </row>
    <row r="186" ht="12.75">
      <c r="I186" s="166"/>
    </row>
    <row r="187" ht="12.75">
      <c r="I187" s="166"/>
    </row>
    <row r="188" ht="12.75">
      <c r="I188" s="166"/>
    </row>
    <row r="189" ht="12.75">
      <c r="I189" s="166"/>
    </row>
    <row r="190" ht="12.75">
      <c r="I190" s="166"/>
    </row>
    <row r="191" ht="12.75">
      <c r="I191" s="166"/>
    </row>
    <row r="192" ht="12.75">
      <c r="I192" s="166"/>
    </row>
    <row r="193" ht="12.75">
      <c r="I193" s="166"/>
    </row>
    <row r="194" ht="12.75">
      <c r="I194" s="166"/>
    </row>
    <row r="195" ht="12.75">
      <c r="I195" s="166"/>
    </row>
  </sheetData>
  <sheetProtection password="CB63" sheet="1" objects="1" scenarios="1" selectLockedCells="1"/>
  <mergeCells count="35">
    <mergeCell ref="V2:X2"/>
    <mergeCell ref="AA7:AE7"/>
    <mergeCell ref="T7:V7"/>
    <mergeCell ref="Y7:Y8"/>
    <mergeCell ref="U5:Y5"/>
    <mergeCell ref="X6:Y6"/>
    <mergeCell ref="V6:W6"/>
    <mergeCell ref="S5:T5"/>
    <mergeCell ref="J47:K47"/>
    <mergeCell ref="P46:Q47"/>
    <mergeCell ref="J45:K45"/>
    <mergeCell ref="R46:S46"/>
    <mergeCell ref="R47:S47"/>
    <mergeCell ref="R45:T45"/>
    <mergeCell ref="J46:K46"/>
    <mergeCell ref="W46:X46"/>
    <mergeCell ref="V45:X45"/>
    <mergeCell ref="R44:S44"/>
    <mergeCell ref="V44:W44"/>
    <mergeCell ref="B43:L43"/>
    <mergeCell ref="O5:Q5"/>
    <mergeCell ref="M5:N5"/>
    <mergeCell ref="W43:Y43"/>
    <mergeCell ref="M8:N8"/>
    <mergeCell ref="R7:S7"/>
    <mergeCell ref="J7:L7"/>
    <mergeCell ref="M7:O7"/>
    <mergeCell ref="W42:X42"/>
    <mergeCell ref="M6:O6"/>
    <mergeCell ref="F3:G3"/>
    <mergeCell ref="E5:I5"/>
    <mergeCell ref="C3:D3"/>
    <mergeCell ref="G7:H8"/>
    <mergeCell ref="D8:F8"/>
    <mergeCell ref="D6:H6"/>
  </mergeCells>
  <conditionalFormatting sqref="Y11:Y41">
    <cfRule type="expression" priority="1" dxfId="1" stopIfTrue="1">
      <formula>ISERROR($AF$11)</formula>
    </cfRule>
  </conditionalFormatting>
  <conditionalFormatting sqref="AA11:AB41 AE11:AE41 AH11:AH41 AK11:AK41">
    <cfRule type="expression" priority="2" dxfId="1" stopIfTrue="1">
      <formula>ISERROR($AA$11)</formula>
    </cfRule>
  </conditionalFormatting>
  <conditionalFormatting sqref="T11:T41">
    <cfRule type="expression" priority="3" dxfId="0" stopIfTrue="1">
      <formula>"ISERROR($O$10)"</formula>
    </cfRule>
  </conditionalFormatting>
  <conditionalFormatting sqref="R11:R41">
    <cfRule type="expression" priority="4" dxfId="0" stopIfTrue="1">
      <formula>"ISBLANK(Q16)"</formula>
    </cfRule>
  </conditionalFormatting>
  <dataValidations count="3">
    <dataValidation type="list" allowBlank="1" showInputMessage="1" showErrorMessage="1" prompt="Click Here" sqref="G9">
      <formula1>$AQ$29:$AQ$43</formula1>
    </dataValidation>
    <dataValidation type="list" showInputMessage="1" showErrorMessage="1" prompt="Click Here!" sqref="D6:H6">
      <formula1>$AN$10:$AN$17</formula1>
    </dataValidation>
    <dataValidation type="list" allowBlank="1" showInputMessage="1" showErrorMessage="1" sqref="H9">
      <formula1>$AQ$12:$AQ$25</formula1>
    </dataValidation>
  </dataValidations>
  <printOptions horizontalCentered="1"/>
  <pageMargins left="0.25" right="0.25" top="0.1" bottom="0.1" header="0" footer="0"/>
  <pageSetup horizontalDpi="600" verticalDpi="600" orientation="landscape" paperSize="5" r:id="rId2"/>
  <rowBreaks count="1" manualBreakCount="1">
    <brk id="47" max="255" man="1"/>
  </rowBreaks>
  <ignoredErrors>
    <ignoredError sqref="U11:U41 N42" formula="1"/>
  </ignoredErrors>
  <drawing r:id="rId1"/>
</worksheet>
</file>

<file path=xl/worksheets/sheet6.xml><?xml version="1.0" encoding="utf-8"?>
<worksheet xmlns="http://schemas.openxmlformats.org/spreadsheetml/2006/main" xmlns:r="http://schemas.openxmlformats.org/officeDocument/2006/relationships">
  <sheetPr codeName="Sheet5"/>
  <dimension ref="A45:S105"/>
  <sheetViews>
    <sheetView showGridLines="0" zoomScalePageLayoutView="0" workbookViewId="0" topLeftCell="C13">
      <selection activeCell="I84" sqref="I84"/>
    </sheetView>
  </sheetViews>
  <sheetFormatPr defaultColWidth="9.140625" defaultRowHeight="12.75"/>
  <sheetData>
    <row r="45" spans="1:19" ht="12.75" customHeight="1">
      <c r="A45" s="401" t="s">
        <v>106</v>
      </c>
      <c r="B45" s="401"/>
      <c r="C45" s="401"/>
      <c r="D45" s="401"/>
      <c r="E45" s="401"/>
      <c r="F45" s="401"/>
      <c r="G45" s="401"/>
      <c r="H45" s="401"/>
      <c r="I45" s="401"/>
      <c r="J45" s="401"/>
      <c r="K45" s="401"/>
      <c r="L45" s="401"/>
      <c r="M45" s="401"/>
      <c r="N45" s="401"/>
      <c r="O45" s="401"/>
      <c r="P45" s="401"/>
      <c r="Q45" s="401"/>
      <c r="R45" s="401"/>
      <c r="S45" s="401"/>
    </row>
    <row r="67" ht="15.75" customHeight="1" thickBot="1"/>
    <row r="68" spans="1:19" ht="12.75">
      <c r="A68" s="122"/>
      <c r="B68" s="122"/>
      <c r="C68" s="122"/>
      <c r="D68" s="122"/>
      <c r="E68" s="122"/>
      <c r="F68" s="122"/>
      <c r="G68" s="122"/>
      <c r="H68" s="122"/>
      <c r="I68" s="122"/>
      <c r="J68" s="122"/>
      <c r="K68" s="122"/>
      <c r="L68" s="122"/>
      <c r="M68" s="122"/>
      <c r="N68" s="122"/>
      <c r="O68" s="122"/>
      <c r="P68" s="122"/>
      <c r="Q68" s="122"/>
      <c r="R68" s="122"/>
      <c r="S68" s="122"/>
    </row>
    <row r="83" ht="8.25" customHeight="1"/>
    <row r="85" ht="12.75">
      <c r="M85" s="123"/>
    </row>
    <row r="89" ht="8.25" customHeight="1"/>
    <row r="90" spans="1:19" ht="18" customHeight="1">
      <c r="A90" s="400" t="s">
        <v>107</v>
      </c>
      <c r="B90" s="400"/>
      <c r="C90" s="400"/>
      <c r="D90" s="400"/>
      <c r="E90" s="400"/>
      <c r="F90" s="400"/>
      <c r="G90" s="400"/>
      <c r="H90" s="400"/>
      <c r="I90" s="400"/>
      <c r="J90" s="400"/>
      <c r="K90" s="400"/>
      <c r="L90" s="400"/>
      <c r="M90" s="400"/>
      <c r="N90" s="400"/>
      <c r="O90" s="400"/>
      <c r="P90" s="400"/>
      <c r="Q90" s="400"/>
      <c r="R90" s="400"/>
      <c r="S90" s="400"/>
    </row>
    <row r="105" spans="1:19" ht="12.75">
      <c r="A105" s="400" t="s">
        <v>107</v>
      </c>
      <c r="B105" s="400"/>
      <c r="C105" s="400"/>
      <c r="D105" s="400"/>
      <c r="E105" s="400"/>
      <c r="F105" s="400"/>
      <c r="G105" s="400"/>
      <c r="H105" s="400"/>
      <c r="I105" s="400"/>
      <c r="J105" s="400"/>
      <c r="K105" s="400"/>
      <c r="L105" s="400"/>
      <c r="M105" s="400"/>
      <c r="N105" s="400"/>
      <c r="O105" s="400"/>
      <c r="P105" s="400"/>
      <c r="Q105" s="400"/>
      <c r="R105" s="400"/>
      <c r="S105" s="400"/>
    </row>
  </sheetData>
  <sheetProtection password="CB63" sheet="1" objects="1" scenarios="1" selectLockedCells="1" selectUnlockedCells="1"/>
  <mergeCells count="3">
    <mergeCell ref="A90:S90"/>
    <mergeCell ref="A105:S105"/>
    <mergeCell ref="A45:S45"/>
  </mergeCells>
  <printOptions/>
  <pageMargins left="0.25" right="0.25" top="0.45" bottom="0.25" header="0.25" footer="0"/>
  <pageSetup horizontalDpi="600" verticalDpi="600" orientation="landscape" paperSize="5" r:id="rId2"/>
  <headerFooter alignWithMargins="0">
    <oddHeader>&amp;LEPA Guidence Manual Disinfection Profiling and Benchmarking     &amp;RPage &amp;P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 Environmental Quality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SWTR Monthly Operating Report</dc:title>
  <dc:subject/>
  <dc:creator>DEQ User</dc:creator>
  <cp:keywords/>
  <dc:description/>
  <cp:lastModifiedBy>Lisa Kaufman</cp:lastModifiedBy>
  <cp:lastPrinted>2008-12-17T18:56:33Z</cp:lastPrinted>
  <dcterms:created xsi:type="dcterms:W3CDTF">1998-12-10T22:20:05Z</dcterms:created>
  <dcterms:modified xsi:type="dcterms:W3CDTF">2010-07-20T21:21:38Z</dcterms:modified>
  <cp:category/>
  <cp:version/>
  <cp:contentType/>
  <cp:contentStatus/>
</cp:coreProperties>
</file>