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20" windowHeight="5190" activeTab="0"/>
  </bookViews>
  <sheets>
    <sheet name="NO3 CALCS" sheetId="1" r:id="rId1"/>
  </sheets>
  <definedNames>
    <definedName name="_xlnm.Print_Area" localSheetId="0">'NO3 CALCS'!$A$1:$T$75</definedName>
  </definedNames>
  <calcPr fullCalcOnLoad="1"/>
</workbook>
</file>

<file path=xl/sharedStrings.xml><?xml version="1.0" encoding="utf-8"?>
<sst xmlns="http://schemas.openxmlformats.org/spreadsheetml/2006/main" count="169" uniqueCount="138">
  <si>
    <t>Drain-</t>
  </si>
  <si>
    <t xml:space="preserve">Down- </t>
  </si>
  <si>
    <t>Back-</t>
  </si>
  <si>
    <t>field</t>
  </si>
  <si>
    <t>Hydr.</t>
  </si>
  <si>
    <t>ground</t>
  </si>
  <si>
    <t>Effluent</t>
  </si>
  <si>
    <t>Resulting</t>
  </si>
  <si>
    <t>(feet)</t>
  </si>
  <si>
    <t>(in/yr)</t>
  </si>
  <si>
    <t>(ft/ft)</t>
  </si>
  <si>
    <t>(ft/day)</t>
  </si>
  <si>
    <t>(mg/l)</t>
  </si>
  <si>
    <t>homes</t>
  </si>
  <si>
    <t>zone</t>
  </si>
  <si>
    <t xml:space="preserve"> </t>
  </si>
  <si>
    <t>(Y)</t>
  </si>
  <si>
    <t>Variable</t>
  </si>
  <si>
    <t>(L)</t>
  </si>
  <si>
    <t>(I)</t>
  </si>
  <si>
    <t>(K)</t>
  </si>
  <si>
    <t>(Ng)</t>
  </si>
  <si>
    <t>in</t>
  </si>
  <si>
    <t>precip</t>
  </si>
  <si>
    <t>(Nr)</t>
  </si>
  <si>
    <t>(D)</t>
  </si>
  <si>
    <t xml:space="preserve"># of </t>
  </si>
  <si>
    <t xml:space="preserve">single </t>
  </si>
  <si>
    <t>family</t>
  </si>
  <si>
    <t>(Ne)</t>
  </si>
  <si>
    <t>(#l)</t>
  </si>
  <si>
    <t>per</t>
  </si>
  <si>
    <t>(Ql)</t>
  </si>
  <si>
    <t>Annual</t>
  </si>
  <si>
    <t>(P)</t>
  </si>
  <si>
    <t>(V)</t>
  </si>
  <si>
    <t>Percent</t>
  </si>
  <si>
    <t>recharge</t>
  </si>
  <si>
    <t>precip.</t>
  </si>
  <si>
    <t>(ft3/day)</t>
  </si>
  <si>
    <t>grad.</t>
  </si>
  <si>
    <t>distance</t>
  </si>
  <si>
    <t>Mix</t>
  </si>
  <si>
    <t>(W)</t>
  </si>
  <si>
    <t>Mix. zone</t>
  </si>
  <si>
    <t>surface</t>
  </si>
  <si>
    <t>area</t>
  </si>
  <si>
    <r>
      <t>(ft</t>
    </r>
    <r>
      <rPr>
        <b/>
        <vertAlign val="superscript"/>
        <sz val="8"/>
        <rFont val="Univers (WN)"/>
        <family val="0"/>
      </rPr>
      <t>2</t>
    </r>
    <r>
      <rPr>
        <b/>
        <sz val="8"/>
        <rFont val="Univers (WN)"/>
        <family val="0"/>
      </rPr>
      <t>)</t>
    </r>
  </si>
  <si>
    <t>(As)</t>
  </si>
  <si>
    <t>(Am)</t>
  </si>
  <si>
    <t>(Qg)</t>
  </si>
  <si>
    <t>(Qr)</t>
  </si>
  <si>
    <t>(Qe)</t>
  </si>
  <si>
    <t>Ground</t>
  </si>
  <si>
    <t>water</t>
  </si>
  <si>
    <t>flow</t>
  </si>
  <si>
    <t>Recharge</t>
  </si>
  <si>
    <t>NOTES:</t>
  </si>
  <si>
    <t>Hydraulic Conductivity</t>
  </si>
  <si>
    <t>Hydraulic Gradient</t>
  </si>
  <si>
    <t>Width of Drainfield Perpendicular to Ground Water Flow</t>
  </si>
  <si>
    <t>Down</t>
  </si>
  <si>
    <t>Drainfield width =</t>
  </si>
  <si>
    <t>Nitrate</t>
  </si>
  <si>
    <t>Nitrate in precip. =</t>
  </si>
  <si>
    <t># single family homes =</t>
  </si>
  <si>
    <t>Number of Single Family Homes on the Drainfield (leave as 1 if effluent volume in next column is adjusted to equal total effluent from drainfield)</t>
  </si>
  <si>
    <t>Annual precip. =</t>
  </si>
  <si>
    <t>Annual local Precipitation</t>
  </si>
  <si>
    <t>Percent precip recharge =</t>
  </si>
  <si>
    <t>Percent of Precipitation Recharging Ground Water (usually constant at 0.2)</t>
  </si>
  <si>
    <t>Cross Sectional Area of Aquifer Mixing Zone = (D)(W)</t>
  </si>
  <si>
    <t>Surface Area of Mixing Zone = (L)(W)</t>
  </si>
  <si>
    <t>Ground Water Flow Rate = (K)(I)(Am)</t>
  </si>
  <si>
    <t>Recharge Flow Rate = (As)(P/12/365)(V)</t>
  </si>
  <si>
    <t>Effluent Flow Rate = (#l)(Ql)</t>
  </si>
  <si>
    <t>Width of Mixing Zone Perpendicular to Ground Water Flow = (0.175)(L) + (Y)</t>
  </si>
  <si>
    <t>width</t>
  </si>
  <si>
    <t>Mix zone area  =</t>
  </si>
  <si>
    <t>Mix zone surface area =</t>
  </si>
  <si>
    <t>Ground water flow =</t>
  </si>
  <si>
    <t>Recharge flow =</t>
  </si>
  <si>
    <t>Effluent flow =</t>
  </si>
  <si>
    <t>Nitrate (as Nitrogen) Concentration at End of Mixing Zone = ((Ng)(Qg) + (Nr)(Qr) + (Ne)(Qe)) / ((Qg) + (Qr) + (Qe))</t>
  </si>
  <si>
    <t>nitrate (N)</t>
  </si>
  <si>
    <t xml:space="preserve">  (or nitrate concentration to use as background nitrate for next downgradient drainfield when determining cumulative effects)</t>
  </si>
  <si>
    <t>MONTANA DEPARTMENT OF ENVIRONMENTAL QUALITY</t>
  </si>
  <si>
    <t>NITRATE SENSITIVITY ANALYSIS</t>
  </si>
  <si>
    <t>SITE NAME:</t>
  </si>
  <si>
    <t>COUNTY:</t>
  </si>
  <si>
    <t>BY:</t>
  </si>
  <si>
    <t>DATE:</t>
  </si>
  <si>
    <t>K</t>
  </si>
  <si>
    <t>I</t>
  </si>
  <si>
    <t>D</t>
  </si>
  <si>
    <t>L</t>
  </si>
  <si>
    <t>Y</t>
  </si>
  <si>
    <t>Ng</t>
  </si>
  <si>
    <t>Nr</t>
  </si>
  <si>
    <t>Ne</t>
  </si>
  <si>
    <t>#l</t>
  </si>
  <si>
    <t>Ql</t>
  </si>
  <si>
    <t>P</t>
  </si>
  <si>
    <t>V</t>
  </si>
  <si>
    <t>W</t>
  </si>
  <si>
    <t>Am</t>
  </si>
  <si>
    <t>As</t>
  </si>
  <si>
    <t>Qg</t>
  </si>
  <si>
    <t>Qr</t>
  </si>
  <si>
    <t>Qe</t>
  </si>
  <si>
    <t>Nt</t>
  </si>
  <si>
    <t>Nitrate (as Nitrogen) Concentration in Precipitation (usually constant at 1.0 mg/L)</t>
  </si>
  <si>
    <t>LOT #</t>
  </si>
  <si>
    <t>Mixing Zone Length (see ARM 17.30.517(1)(d)(viii), or this may also be the distance to end of last mixing zone when calculating cumulative effects.</t>
  </si>
  <si>
    <t>drain.</t>
  </si>
  <si>
    <t>Effluent per drain. =</t>
  </si>
  <si>
    <t>nitrate</t>
  </si>
  <si>
    <t>conc.</t>
  </si>
  <si>
    <t>cond.</t>
  </si>
  <si>
    <t>Hydr. cond. =</t>
  </si>
  <si>
    <t xml:space="preserve">Hydr. grad. = </t>
  </si>
  <si>
    <t>Down grad. distance =</t>
  </si>
  <si>
    <t>Background nitrate =</t>
  </si>
  <si>
    <t>Resulting nitrate (N) =</t>
  </si>
  <si>
    <t>Down grad. width =</t>
  </si>
  <si>
    <t>= these cells are calculated for you</t>
  </si>
  <si>
    <t>= fill in values in these cells</t>
  </si>
  <si>
    <t>Nitrate at end of mixing zone(s) with no cumulative effects</t>
  </si>
  <si>
    <t>Nitrate at end of mixing zones with cumulative effects</t>
  </si>
  <si>
    <t xml:space="preserve">     Appendix E</t>
  </si>
  <si>
    <t>thick</t>
  </si>
  <si>
    <t>REV. 03/20005</t>
  </si>
  <si>
    <t>Mix zone thick =</t>
  </si>
  <si>
    <t>Thickness of Mixing Zone up to a Maximum of 15 feet (usually constant at 15 feet)</t>
  </si>
  <si>
    <t>Background Nitrate (as Nitrogen) Concentration</t>
  </si>
  <si>
    <t>Effluent Nitrate conc. =</t>
  </si>
  <si>
    <t>Nitrate (as Nitrogen) Concentration in Effluent (50 for conventional; 24 for level II; 30 for level 1a; 40 for level 1b)</t>
  </si>
  <si>
    <t>Quantity of Effluent from drainfield (average rate varies depending on number of bedrooms)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</si>
</sst>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#,###"/>
    <numFmt numFmtId="168" formatCode="mm/dd/yy"/>
  </numFmts>
  <fonts count="3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8"/>
      <name val="Univers (WN)"/>
      <family val="2"/>
    </font>
    <font>
      <b/>
      <sz val="8"/>
      <name val="Univers (WN)"/>
      <family val="0"/>
    </font>
    <font>
      <b/>
      <u val="single"/>
      <sz val="8"/>
      <name val="Univers (WN)"/>
      <family val="2"/>
    </font>
    <font>
      <b/>
      <sz val="8"/>
      <name val="Helv"/>
      <family val="0"/>
    </font>
    <font>
      <sz val="8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8"/>
      <color indexed="12"/>
      <name val="Univers (WN)"/>
      <family val="0"/>
    </font>
    <font>
      <b/>
      <sz val="10"/>
      <name val="Univers (WN)"/>
      <family val="0"/>
    </font>
    <font>
      <b/>
      <sz val="12"/>
      <name val="Univers (WN)"/>
      <family val="0"/>
    </font>
    <font>
      <b/>
      <vertAlign val="superscript"/>
      <sz val="8"/>
      <name val="Univers (WN)"/>
      <family val="0"/>
    </font>
    <font>
      <i/>
      <sz val="8"/>
      <name val="Univers (WN)"/>
      <family val="0"/>
    </font>
    <font>
      <b/>
      <sz val="8"/>
      <color indexed="8"/>
      <name val="Univers (WN)"/>
      <family val="0"/>
    </font>
    <font>
      <b/>
      <sz val="10"/>
      <color indexed="12"/>
      <name val="Univers (WN)"/>
      <family val="0"/>
    </font>
    <font>
      <sz val="10"/>
      <color indexed="8"/>
      <name val="Helv"/>
      <family val="0"/>
    </font>
    <font>
      <b/>
      <sz val="10"/>
      <color indexed="12"/>
      <name val="Helv"/>
      <family val="0"/>
    </font>
    <font>
      <sz val="8"/>
      <color indexed="8"/>
      <name val="Univers (WN)"/>
      <family val="0"/>
    </font>
    <font>
      <sz val="8"/>
      <color indexed="8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i/>
      <sz val="10"/>
      <color indexed="8"/>
      <name val="Helv"/>
      <family val="0"/>
    </font>
    <font>
      <i/>
      <sz val="10"/>
      <color indexed="8"/>
      <name val="Univers (WN)"/>
      <family val="0"/>
    </font>
    <font>
      <i/>
      <sz val="10"/>
      <name val="Univers (WN)"/>
      <family val="2"/>
    </font>
    <font>
      <sz val="10"/>
      <name val="Univers (WN)"/>
      <family val="0"/>
    </font>
    <font>
      <b/>
      <u val="single"/>
      <sz val="14"/>
      <name val="Helv"/>
      <family val="0"/>
    </font>
    <font>
      <b/>
      <sz val="8"/>
      <color indexed="8"/>
      <name val="Helv"/>
      <family val="0"/>
    </font>
    <font>
      <sz val="8"/>
      <color indexed="10"/>
      <name val="Univers (WN)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55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55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2" fontId="8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2" fontId="5" fillId="0" borderId="11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3" fillId="0" borderId="7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/>
      <protection locked="0"/>
    </xf>
    <xf numFmtId="168" fontId="11" fillId="0" borderId="13" xfId="0" applyNumberFormat="1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/>
      <protection locked="0"/>
    </xf>
    <xf numFmtId="2" fontId="21" fillId="2" borderId="0" xfId="0" applyNumberFormat="1" applyFont="1" applyFill="1" applyBorder="1" applyAlignment="1" applyProtection="1" quotePrefix="1">
      <alignment horizontal="right"/>
      <protection locked="0"/>
    </xf>
    <xf numFmtId="164" fontId="21" fillId="2" borderId="0" xfId="0" applyNumberFormat="1" applyFont="1" applyFill="1" applyBorder="1" applyAlignment="1" applyProtection="1" quotePrefix="1">
      <alignment horizontal="right"/>
      <protection locked="0"/>
    </xf>
    <xf numFmtId="165" fontId="21" fillId="2" borderId="0" xfId="0" applyNumberFormat="1" applyFont="1" applyFill="1" applyBorder="1" applyAlignment="1" applyProtection="1" quotePrefix="1">
      <alignment horizontal="right"/>
      <protection locked="0"/>
    </xf>
    <xf numFmtId="1" fontId="21" fillId="2" borderId="0" xfId="0" applyNumberFormat="1" applyFont="1" applyFill="1" applyBorder="1" applyAlignment="1" applyProtection="1" quotePrefix="1">
      <alignment horizontal="right"/>
      <protection locked="0"/>
    </xf>
    <xf numFmtId="0" fontId="21" fillId="2" borderId="18" xfId="0" applyFont="1" applyFill="1" applyBorder="1" applyAlignment="1" applyProtection="1">
      <alignment horizontal="center"/>
      <protection locked="0"/>
    </xf>
    <xf numFmtId="164" fontId="21" fillId="2" borderId="0" xfId="0" applyNumberFormat="1" applyFont="1" applyFill="1" applyBorder="1" applyAlignment="1" applyProtection="1">
      <alignment horizontal="right"/>
      <protection locked="0"/>
    </xf>
    <xf numFmtId="165" fontId="21" fillId="2" borderId="0" xfId="0" applyNumberFormat="1" applyFont="1" applyFill="1" applyBorder="1" applyAlignment="1" applyProtection="1">
      <alignment horizontal="right"/>
      <protection locked="0"/>
    </xf>
    <xf numFmtId="1" fontId="22" fillId="2" borderId="0" xfId="0" applyNumberFormat="1" applyFont="1" applyFill="1" applyBorder="1" applyAlignment="1" applyProtection="1">
      <alignment horizontal="right"/>
      <protection locked="0"/>
    </xf>
    <xf numFmtId="2" fontId="21" fillId="2" borderId="0" xfId="0" applyNumberFormat="1" applyFont="1" applyFill="1" applyBorder="1" applyAlignment="1" applyProtection="1">
      <alignment horizontal="right"/>
      <protection locked="0"/>
    </xf>
    <xf numFmtId="2" fontId="22" fillId="2" borderId="0" xfId="0" applyNumberFormat="1" applyFont="1" applyFill="1" applyAlignment="1" applyProtection="1">
      <alignment horizontal="right"/>
      <protection locked="0"/>
    </xf>
    <xf numFmtId="0" fontId="21" fillId="2" borderId="1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2" fontId="5" fillId="0" borderId="11" xfId="0" applyNumberFormat="1" applyFont="1" applyBorder="1" applyAlignment="1" applyProtection="1" quotePrefix="1">
      <alignment horizontal="right"/>
      <protection locked="0"/>
    </xf>
    <xf numFmtId="164" fontId="5" fillId="0" borderId="11" xfId="0" applyNumberFormat="1" applyFont="1" applyBorder="1" applyAlignment="1" applyProtection="1" quotePrefix="1">
      <alignment horizontal="right"/>
      <protection locked="0"/>
    </xf>
    <xf numFmtId="165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/>
      <protection locked="0"/>
    </xf>
    <xf numFmtId="165" fontId="8" fillId="0" borderId="8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 applyProtection="1">
      <alignment horizontal="center"/>
      <protection locked="0"/>
    </xf>
    <xf numFmtId="0" fontId="19" fillId="2" borderId="20" xfId="0" applyFont="1" applyFill="1" applyBorder="1" applyAlignment="1" applyProtection="1">
      <alignment horizontal="center"/>
      <protection locked="0"/>
    </xf>
    <xf numFmtId="2" fontId="22" fillId="2" borderId="0" xfId="0" applyNumberFormat="1" applyFont="1" applyFill="1" applyAlignment="1" applyProtection="1">
      <alignment/>
      <protection locked="0"/>
    </xf>
    <xf numFmtId="164" fontId="22" fillId="2" borderId="0" xfId="0" applyNumberFormat="1" applyFont="1" applyFill="1" applyAlignment="1" applyProtection="1">
      <alignment/>
      <protection locked="0"/>
    </xf>
    <xf numFmtId="165" fontId="22" fillId="2" borderId="0" xfId="0" applyNumberFormat="1" applyFont="1" applyFill="1" applyAlignment="1" applyProtection="1">
      <alignment/>
      <protection locked="0"/>
    </xf>
    <xf numFmtId="1" fontId="22" fillId="2" borderId="0" xfId="0" applyNumberFormat="1" applyFont="1" applyFill="1" applyAlignment="1" applyProtection="1">
      <alignment/>
      <protection locked="0"/>
    </xf>
    <xf numFmtId="0" fontId="19" fillId="2" borderId="21" xfId="0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 applyProtection="1">
      <alignment horizontal="center"/>
      <protection locked="0"/>
    </xf>
    <xf numFmtId="0" fontId="19" fillId="2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 quotePrefix="1">
      <alignment horizont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 quotePrefix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2" fontId="31" fillId="2" borderId="0" xfId="0" applyNumberFormat="1" applyFont="1" applyFill="1" applyBorder="1" applyAlignment="1" applyProtection="1" quotePrefix="1">
      <alignment horizontal="right"/>
      <protection locked="0"/>
    </xf>
    <xf numFmtId="2" fontId="31" fillId="2" borderId="0" xfId="0" applyNumberFormat="1" applyFont="1" applyFill="1" applyBorder="1" applyAlignment="1" applyProtection="1">
      <alignment horizontal="right"/>
      <protection locked="0"/>
    </xf>
    <xf numFmtId="165" fontId="21" fillId="0" borderId="11" xfId="0" applyNumberFormat="1" applyFont="1" applyBorder="1" applyAlignment="1" applyProtection="1" quotePrefix="1">
      <alignment horizontal="right"/>
      <protection locked="0"/>
    </xf>
    <xf numFmtId="165" fontId="19" fillId="0" borderId="0" xfId="0" applyNumberFormat="1" applyFont="1" applyAlignment="1" applyProtection="1">
      <alignment/>
      <protection locked="0"/>
    </xf>
    <xf numFmtId="165" fontId="30" fillId="0" borderId="8" xfId="0" applyNumberFormat="1" applyFont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 quotePrefix="1">
      <alignment horizontal="right"/>
    </xf>
    <xf numFmtId="2" fontId="5" fillId="3" borderId="0" xfId="0" applyNumberFormat="1" applyFont="1" applyFill="1" applyBorder="1" applyAlignment="1">
      <alignment horizontal="right"/>
    </xf>
    <xf numFmtId="2" fontId="18" fillId="3" borderId="2" xfId="0" applyNumberFormat="1" applyFont="1" applyFill="1" applyBorder="1" applyAlignment="1">
      <alignment/>
    </xf>
    <xf numFmtId="2" fontId="9" fillId="3" borderId="0" xfId="0" applyNumberFormat="1" applyFont="1" applyFill="1" applyAlignment="1">
      <alignment/>
    </xf>
    <xf numFmtId="2" fontId="20" fillId="3" borderId="24" xfId="0" applyNumberFormat="1" applyFont="1" applyFill="1" applyBorder="1" applyAlignment="1">
      <alignment/>
    </xf>
    <xf numFmtId="2" fontId="20" fillId="3" borderId="22" xfId="0" applyNumberFormat="1" applyFont="1" applyFill="1" applyBorder="1" applyAlignment="1">
      <alignment/>
    </xf>
    <xf numFmtId="2" fontId="21" fillId="3" borderId="0" xfId="0" applyNumberFormat="1" applyFont="1" applyFill="1" applyBorder="1" applyAlignment="1" applyProtection="1" quotePrefix="1">
      <alignment horizontal="right"/>
      <protection/>
    </xf>
    <xf numFmtId="0" fontId="11" fillId="3" borderId="0" xfId="0" applyFont="1" applyFill="1" applyAlignment="1">
      <alignment/>
    </xf>
    <xf numFmtId="0" fontId="11" fillId="0" borderId="12" xfId="0" applyFont="1" applyBorder="1" applyAlignment="1">
      <alignment/>
    </xf>
    <xf numFmtId="168" fontId="11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165" fontId="5" fillId="3" borderId="0" xfId="0" applyNumberFormat="1" applyFont="1" applyFill="1" applyBorder="1" applyAlignment="1" applyProtection="1" quotePrefix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defaultGridColor="0" zoomScale="75" zoomScaleNormal="75" colorId="23" workbookViewId="0" topLeftCell="A19">
      <selection activeCell="N52" sqref="N52"/>
    </sheetView>
  </sheetViews>
  <sheetFormatPr defaultColWidth="9.140625" defaultRowHeight="12.75"/>
  <cols>
    <col min="1" max="2" width="10.7109375" style="0" customWidth="1"/>
    <col min="3" max="4" width="6.8515625" style="0" customWidth="1"/>
    <col min="5" max="5" width="7.421875" style="0" customWidth="1"/>
    <col min="6" max="6" width="7.8515625" style="0" customWidth="1"/>
    <col min="7" max="8" width="7.7109375" style="0" customWidth="1"/>
    <col min="9" max="10" width="7.28125" style="0" customWidth="1"/>
    <col min="11" max="13" width="8.28125" style="0" customWidth="1"/>
    <col min="14" max="14" width="7.8515625" style="0" customWidth="1"/>
    <col min="15" max="15" width="9.28125" style="0" customWidth="1"/>
    <col min="16" max="16" width="10.28125" style="0" customWidth="1"/>
    <col min="17" max="17" width="9.57421875" style="0" customWidth="1"/>
    <col min="18" max="18" width="8.28125" style="0" customWidth="1"/>
    <col min="19" max="19" width="8.140625" style="0" customWidth="1"/>
    <col min="20" max="20" width="10.7109375" style="0" customWidth="1"/>
  </cols>
  <sheetData>
    <row r="1" ht="18.75">
      <c r="I1" s="124" t="s">
        <v>129</v>
      </c>
    </row>
    <row r="3" spans="1:20" s="30" customFormat="1" ht="19.5">
      <c r="A3" s="39"/>
      <c r="B3" s="39"/>
      <c r="C3" s="39"/>
      <c r="D3" s="39"/>
      <c r="E3" s="39"/>
      <c r="F3" s="39" t="s">
        <v>86</v>
      </c>
      <c r="G3" s="39"/>
      <c r="H3" s="39"/>
      <c r="I3" s="39"/>
      <c r="J3" s="39"/>
      <c r="K3" s="39"/>
      <c r="L3" s="39"/>
      <c r="M3" s="39"/>
      <c r="N3" s="28"/>
      <c r="O3" s="28"/>
      <c r="P3" s="28"/>
      <c r="Q3" s="28"/>
      <c r="R3" s="28"/>
      <c r="S3" s="29"/>
      <c r="T3" s="29"/>
    </row>
    <row r="4" spans="1:20" ht="16.5" customHeight="1">
      <c r="A4" s="40"/>
      <c r="B4" s="40"/>
      <c r="C4" s="40"/>
      <c r="D4" s="40"/>
      <c r="E4" s="40"/>
      <c r="F4" s="40"/>
      <c r="G4" s="40"/>
      <c r="H4" s="40"/>
      <c r="I4" s="96"/>
      <c r="J4" s="40"/>
      <c r="K4" s="40"/>
      <c r="L4" s="40"/>
      <c r="M4" s="40"/>
      <c r="S4" s="3"/>
      <c r="T4" s="3"/>
    </row>
    <row r="5" spans="1:20" s="13" customFormat="1" ht="15.75">
      <c r="A5" s="41"/>
      <c r="B5" s="40"/>
      <c r="C5" s="41"/>
      <c r="D5" s="41"/>
      <c r="E5" s="41"/>
      <c r="F5" s="41"/>
      <c r="G5" s="41"/>
      <c r="H5" s="42" t="s">
        <v>87</v>
      </c>
      <c r="I5" s="41"/>
      <c r="J5" s="41"/>
      <c r="K5" s="41"/>
      <c r="L5" s="41"/>
      <c r="M5" s="41"/>
      <c r="S5" s="14"/>
      <c r="T5" s="14"/>
    </row>
    <row r="6" spans="1:20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S6" s="3"/>
      <c r="T6" s="3"/>
    </row>
    <row r="7" spans="1:20" s="13" customFormat="1" ht="15.75">
      <c r="A7" s="42" t="s">
        <v>88</v>
      </c>
      <c r="B7" s="41"/>
      <c r="C7" s="43"/>
      <c r="D7" s="43"/>
      <c r="E7" s="43"/>
      <c r="F7" s="43"/>
      <c r="G7" s="43"/>
      <c r="H7" s="43"/>
      <c r="I7" s="43"/>
      <c r="J7" s="43"/>
      <c r="K7" s="41"/>
      <c r="L7" s="41"/>
      <c r="M7" s="41"/>
      <c r="S7" s="14"/>
      <c r="T7" s="14"/>
    </row>
    <row r="8" spans="1:20" s="13" customFormat="1" ht="15.75">
      <c r="A8" s="42" t="s">
        <v>89</v>
      </c>
      <c r="B8" s="41"/>
      <c r="C8" s="44" t="s">
        <v>15</v>
      </c>
      <c r="D8" s="44"/>
      <c r="E8" s="44"/>
      <c r="F8" s="44"/>
      <c r="G8" s="44"/>
      <c r="H8" s="44"/>
      <c r="I8" s="44"/>
      <c r="J8" s="44"/>
      <c r="K8" s="41"/>
      <c r="L8" s="41"/>
      <c r="M8" s="41"/>
      <c r="S8" s="14"/>
      <c r="T8" s="14"/>
    </row>
    <row r="9" spans="1:20" s="13" customFormat="1" ht="15.75">
      <c r="A9" s="45" t="s">
        <v>57</v>
      </c>
      <c r="B9" s="41"/>
      <c r="C9" s="44" t="s">
        <v>15</v>
      </c>
      <c r="D9" s="44" t="s">
        <v>15</v>
      </c>
      <c r="E9" s="44"/>
      <c r="F9" s="44"/>
      <c r="G9" s="44"/>
      <c r="H9" s="44"/>
      <c r="I9" s="44"/>
      <c r="J9" s="44"/>
      <c r="K9" s="43"/>
      <c r="L9" s="43"/>
      <c r="M9" s="43"/>
      <c r="N9" s="31"/>
      <c r="O9" s="31"/>
      <c r="P9" s="31"/>
      <c r="Q9" s="14"/>
      <c r="R9" s="14"/>
      <c r="S9" s="14"/>
      <c r="T9" s="14"/>
    </row>
    <row r="10" spans="1:20" s="13" customFormat="1" ht="15.75">
      <c r="A10" s="45"/>
      <c r="B10" s="4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31"/>
      <c r="O10" s="31"/>
      <c r="P10" s="31"/>
      <c r="Q10" s="14"/>
      <c r="R10" s="14"/>
      <c r="S10" s="14"/>
      <c r="T10" s="14"/>
    </row>
    <row r="11" spans="1:20" s="13" customFormat="1" ht="15.75">
      <c r="A11" s="46"/>
      <c r="B11" s="4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31"/>
      <c r="O11" s="31"/>
      <c r="P11" s="31"/>
      <c r="Q11" s="14"/>
      <c r="R11" s="14"/>
      <c r="S11" s="14"/>
      <c r="T11" s="14"/>
    </row>
    <row r="12" spans="1:20" s="13" customFormat="1" ht="15.75">
      <c r="A12" s="46"/>
      <c r="B12" s="4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21"/>
      <c r="O12" s="121"/>
      <c r="P12" s="121"/>
      <c r="Q12" s="14"/>
      <c r="R12" s="14"/>
      <c r="S12" s="14"/>
      <c r="T12" s="14"/>
    </row>
    <row r="13" spans="1:20" s="13" customFormat="1" ht="15.75">
      <c r="A13" s="46"/>
      <c r="B13" s="4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4"/>
      <c r="O13" s="14"/>
      <c r="P13" s="14"/>
      <c r="Q13" s="14"/>
      <c r="R13" s="14"/>
      <c r="S13" s="14"/>
      <c r="T13" s="14"/>
    </row>
    <row r="14" spans="1:20" s="13" customFormat="1" ht="16.5" thickBot="1">
      <c r="A14" s="45" t="s">
        <v>90</v>
      </c>
      <c r="B14" s="47" t="s">
        <v>15</v>
      </c>
      <c r="C14" s="47"/>
      <c r="D14" s="47"/>
      <c r="E14" s="47"/>
      <c r="F14" s="47"/>
      <c r="G14" s="47"/>
      <c r="H14" s="46"/>
      <c r="I14" s="46"/>
      <c r="J14" s="46"/>
      <c r="K14" s="46"/>
      <c r="L14" s="46"/>
      <c r="M14" s="46"/>
      <c r="N14" s="14"/>
      <c r="O14" s="14"/>
      <c r="P14" s="14"/>
      <c r="Q14" s="14"/>
      <c r="R14" s="14"/>
      <c r="S14" s="14"/>
      <c r="T14" s="14"/>
    </row>
    <row r="15" spans="1:20" s="13" customFormat="1" ht="16.5" thickBot="1">
      <c r="A15" s="45" t="s">
        <v>91</v>
      </c>
      <c r="B15" s="48">
        <f ca="1">TODAY()</f>
        <v>39492</v>
      </c>
      <c r="C15" s="49"/>
      <c r="D15" s="49"/>
      <c r="E15" s="49"/>
      <c r="F15" s="49"/>
      <c r="G15" s="49"/>
      <c r="H15" s="46"/>
      <c r="I15" s="46"/>
      <c r="J15" s="46"/>
      <c r="K15" s="46"/>
      <c r="L15" s="46"/>
      <c r="M15" s="46"/>
      <c r="N15" s="14"/>
      <c r="O15" s="14"/>
      <c r="P15" s="14"/>
      <c r="Q15" s="14"/>
      <c r="R15" s="14"/>
      <c r="S15" s="14"/>
      <c r="T15" s="14"/>
    </row>
    <row r="16" spans="1:20" s="13" customFormat="1" ht="15.75">
      <c r="A16" s="45"/>
      <c r="B16" s="122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</row>
    <row r="17" spans="1:20" s="13" customFormat="1" ht="15.75">
      <c r="A17" s="45"/>
      <c r="B17" s="41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4"/>
      <c r="O17" s="14"/>
      <c r="P17" s="14"/>
      <c r="Q17" s="14"/>
      <c r="R17" s="14"/>
      <c r="S17" s="14"/>
      <c r="T17" s="14"/>
    </row>
    <row r="18" spans="1:20" ht="16.5" thickBot="1">
      <c r="A18" s="45" t="s">
        <v>127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"/>
      <c r="O18" s="3"/>
      <c r="P18" s="3"/>
      <c r="Q18" s="3"/>
      <c r="R18" s="3"/>
      <c r="S18" s="3"/>
      <c r="T18" s="3"/>
    </row>
    <row r="19" spans="1:20" ht="14.25" thickBot="1" thickTop="1">
      <c r="A19" s="51" t="s">
        <v>17</v>
      </c>
      <c r="B19" s="52" t="s">
        <v>20</v>
      </c>
      <c r="C19" s="53" t="s">
        <v>19</v>
      </c>
      <c r="D19" s="54" t="s">
        <v>25</v>
      </c>
      <c r="E19" s="55" t="s">
        <v>18</v>
      </c>
      <c r="F19" s="56" t="s">
        <v>16</v>
      </c>
      <c r="G19" s="52" t="s">
        <v>21</v>
      </c>
      <c r="H19" s="52" t="s">
        <v>24</v>
      </c>
      <c r="I19" s="52" t="s">
        <v>29</v>
      </c>
      <c r="J19" s="52" t="s">
        <v>30</v>
      </c>
      <c r="K19" s="52" t="s">
        <v>32</v>
      </c>
      <c r="L19" s="52" t="s">
        <v>34</v>
      </c>
      <c r="M19" s="52" t="s">
        <v>35</v>
      </c>
      <c r="N19" s="15" t="s">
        <v>43</v>
      </c>
      <c r="O19" s="18" t="s">
        <v>49</v>
      </c>
      <c r="P19" s="18" t="s">
        <v>48</v>
      </c>
      <c r="Q19" s="18" t="s">
        <v>50</v>
      </c>
      <c r="R19" s="18" t="s">
        <v>51</v>
      </c>
      <c r="S19" s="19" t="s">
        <v>52</v>
      </c>
      <c r="T19" s="37" t="s">
        <v>110</v>
      </c>
    </row>
    <row r="20" spans="1:20" ht="13.5" thickTop="1">
      <c r="A20" s="57"/>
      <c r="B20" s="97"/>
      <c r="C20" s="98"/>
      <c r="D20" s="98" t="s">
        <v>42</v>
      </c>
      <c r="E20" s="99" t="s">
        <v>61</v>
      </c>
      <c r="F20" s="99" t="s">
        <v>0</v>
      </c>
      <c r="G20" s="100" t="s">
        <v>2</v>
      </c>
      <c r="H20" s="100" t="s">
        <v>63</v>
      </c>
      <c r="I20" s="100" t="s">
        <v>6</v>
      </c>
      <c r="J20" s="100" t="s">
        <v>26</v>
      </c>
      <c r="K20" s="100" t="s">
        <v>6</v>
      </c>
      <c r="L20" s="100"/>
      <c r="M20" s="100" t="s">
        <v>15</v>
      </c>
      <c r="N20" s="6" t="s">
        <v>1</v>
      </c>
      <c r="O20" s="1" t="s">
        <v>42</v>
      </c>
      <c r="P20" s="1" t="s">
        <v>44</v>
      </c>
      <c r="Q20" s="6" t="s">
        <v>53</v>
      </c>
      <c r="R20" s="6"/>
      <c r="S20" s="6"/>
      <c r="T20" s="20"/>
    </row>
    <row r="21" spans="1:21" ht="12.75">
      <c r="A21" s="58"/>
      <c r="B21" s="98" t="s">
        <v>4</v>
      </c>
      <c r="C21" s="98" t="s">
        <v>4</v>
      </c>
      <c r="D21" s="98" t="s">
        <v>14</v>
      </c>
      <c r="E21" s="100" t="s">
        <v>40</v>
      </c>
      <c r="F21" s="99" t="s">
        <v>3</v>
      </c>
      <c r="G21" s="98" t="s">
        <v>5</v>
      </c>
      <c r="H21" s="98" t="s">
        <v>22</v>
      </c>
      <c r="I21" s="98" t="s">
        <v>63</v>
      </c>
      <c r="J21" s="98" t="s">
        <v>27</v>
      </c>
      <c r="K21" s="98" t="s">
        <v>31</v>
      </c>
      <c r="L21" s="100" t="s">
        <v>33</v>
      </c>
      <c r="M21" s="100" t="s">
        <v>36</v>
      </c>
      <c r="N21" s="4" t="s">
        <v>40</v>
      </c>
      <c r="O21" s="4" t="s">
        <v>14</v>
      </c>
      <c r="P21" s="2" t="s">
        <v>45</v>
      </c>
      <c r="Q21" s="2" t="s">
        <v>54</v>
      </c>
      <c r="R21" s="1" t="s">
        <v>56</v>
      </c>
      <c r="S21" s="2" t="s">
        <v>6</v>
      </c>
      <c r="T21" s="9" t="s">
        <v>7</v>
      </c>
      <c r="U21" s="6"/>
    </row>
    <row r="22" spans="1:21" ht="12.75">
      <c r="A22" s="59" t="s">
        <v>15</v>
      </c>
      <c r="B22" s="101" t="s">
        <v>118</v>
      </c>
      <c r="C22" s="101" t="s">
        <v>40</v>
      </c>
      <c r="D22" s="101" t="s">
        <v>130</v>
      </c>
      <c r="E22" s="102" t="s">
        <v>41</v>
      </c>
      <c r="F22" s="100" t="s">
        <v>77</v>
      </c>
      <c r="G22" s="101" t="s">
        <v>116</v>
      </c>
      <c r="H22" s="101" t="s">
        <v>23</v>
      </c>
      <c r="I22" s="101" t="s">
        <v>117</v>
      </c>
      <c r="J22" s="101" t="s">
        <v>28</v>
      </c>
      <c r="K22" s="101" t="s">
        <v>114</v>
      </c>
      <c r="L22" s="100" t="s">
        <v>38</v>
      </c>
      <c r="M22" s="100" t="s">
        <v>38</v>
      </c>
      <c r="N22" s="4" t="s">
        <v>77</v>
      </c>
      <c r="O22" s="4" t="s">
        <v>46</v>
      </c>
      <c r="P22" s="2" t="s">
        <v>46</v>
      </c>
      <c r="Q22" s="2" t="s">
        <v>55</v>
      </c>
      <c r="R22" s="1" t="s">
        <v>55</v>
      </c>
      <c r="S22" s="2" t="s">
        <v>55</v>
      </c>
      <c r="T22" s="9" t="s">
        <v>84</v>
      </c>
      <c r="U22" s="6"/>
    </row>
    <row r="23" spans="1:21" ht="13.5" thickBot="1">
      <c r="A23" s="60" t="s">
        <v>112</v>
      </c>
      <c r="B23" s="103" t="s">
        <v>11</v>
      </c>
      <c r="C23" s="103" t="s">
        <v>10</v>
      </c>
      <c r="D23" s="104" t="s">
        <v>8</v>
      </c>
      <c r="E23" s="105" t="s">
        <v>8</v>
      </c>
      <c r="F23" s="105" t="s">
        <v>8</v>
      </c>
      <c r="G23" s="103" t="s">
        <v>12</v>
      </c>
      <c r="H23" s="103" t="s">
        <v>12</v>
      </c>
      <c r="I23" s="103" t="s">
        <v>12</v>
      </c>
      <c r="J23" s="103" t="s">
        <v>13</v>
      </c>
      <c r="K23" s="103" t="s">
        <v>39</v>
      </c>
      <c r="L23" s="106" t="s">
        <v>9</v>
      </c>
      <c r="M23" s="107" t="s">
        <v>37</v>
      </c>
      <c r="N23" s="7" t="s">
        <v>8</v>
      </c>
      <c r="O23" s="5" t="s">
        <v>47</v>
      </c>
      <c r="P23" s="5" t="s">
        <v>47</v>
      </c>
      <c r="Q23" s="17" t="s">
        <v>39</v>
      </c>
      <c r="R23" s="17" t="s">
        <v>39</v>
      </c>
      <c r="S23" s="17" t="s">
        <v>39</v>
      </c>
      <c r="T23" s="10" t="s">
        <v>12</v>
      </c>
      <c r="U23" s="6"/>
    </row>
    <row r="24" spans="1:21" ht="12.75">
      <c r="A24" s="61">
        <v>1</v>
      </c>
      <c r="B24" s="62">
        <v>25</v>
      </c>
      <c r="C24" s="63">
        <v>0.01</v>
      </c>
      <c r="D24" s="64">
        <v>15</v>
      </c>
      <c r="E24" s="65">
        <v>1000</v>
      </c>
      <c r="F24" s="65">
        <v>100</v>
      </c>
      <c r="G24" s="62">
        <v>8</v>
      </c>
      <c r="H24" s="64">
        <v>1</v>
      </c>
      <c r="I24" s="64">
        <v>50</v>
      </c>
      <c r="J24" s="64">
        <v>3</v>
      </c>
      <c r="K24" s="62">
        <v>26.7</v>
      </c>
      <c r="L24" s="64">
        <v>30</v>
      </c>
      <c r="M24" s="64">
        <v>0.2</v>
      </c>
      <c r="N24" s="113">
        <f>F24+0.175*E24</f>
        <v>275</v>
      </c>
      <c r="O24" s="113">
        <f>N24*D24</f>
        <v>4125</v>
      </c>
      <c r="P24" s="113">
        <f>E24*N24</f>
        <v>275000</v>
      </c>
      <c r="Q24" s="114">
        <f>B24*C24*O24</f>
        <v>1031.25</v>
      </c>
      <c r="R24" s="114">
        <f>P24*(L24/12/365)*M24</f>
        <v>376.71232876712327</v>
      </c>
      <c r="S24" s="114">
        <f>J24*K24</f>
        <v>80.1</v>
      </c>
      <c r="T24" s="115">
        <f>((G24*Q24)+(H24*R24)+(I24*S24))/(Q24+R24+S24)</f>
        <v>8.48869841307833</v>
      </c>
      <c r="U24" s="6"/>
    </row>
    <row r="25" spans="1:21" ht="12.75">
      <c r="A25" s="66"/>
      <c r="B25" s="70"/>
      <c r="C25" s="63"/>
      <c r="D25" s="64"/>
      <c r="E25" s="65"/>
      <c r="F25" s="65"/>
      <c r="G25" s="108"/>
      <c r="H25" s="64"/>
      <c r="I25" s="64"/>
      <c r="J25" s="64"/>
      <c r="K25" s="62"/>
      <c r="L25" s="64"/>
      <c r="M25" s="64"/>
      <c r="N25" s="113">
        <f>F25+0.175*E25</f>
        <v>0</v>
      </c>
      <c r="O25" s="113">
        <f>N25*D25</f>
        <v>0</v>
      </c>
      <c r="P25" s="113">
        <f>E25*N25</f>
        <v>0</v>
      </c>
      <c r="Q25" s="114">
        <f>B25*C25*O25</f>
        <v>0</v>
      </c>
      <c r="R25" s="114">
        <f>P25*(L25/12/365)*M25</f>
        <v>0</v>
      </c>
      <c r="S25" s="114">
        <f>J25*K25</f>
        <v>0</v>
      </c>
      <c r="T25" s="115"/>
      <c r="U25" s="6"/>
    </row>
    <row r="26" spans="1:21" ht="12.75">
      <c r="A26" s="66"/>
      <c r="B26" s="70"/>
      <c r="C26" s="67"/>
      <c r="D26" s="68"/>
      <c r="E26" s="69"/>
      <c r="F26" s="69"/>
      <c r="G26" s="109"/>
      <c r="H26" s="68"/>
      <c r="I26" s="68"/>
      <c r="J26" s="68"/>
      <c r="K26" s="70"/>
      <c r="L26" s="64"/>
      <c r="M26" s="68"/>
      <c r="N26" s="113">
        <f aca="true" t="shared" si="0" ref="N26:N34">F26+0.175*E26</f>
        <v>0</v>
      </c>
      <c r="O26" s="113">
        <f aca="true" t="shared" si="1" ref="O26:O34">N26*D26</f>
        <v>0</v>
      </c>
      <c r="P26" s="113">
        <f aca="true" t="shared" si="2" ref="P26:P34">E26*N26</f>
        <v>0</v>
      </c>
      <c r="Q26" s="114">
        <f aca="true" t="shared" si="3" ref="Q26:Q34">B26*C26*O26</f>
        <v>0</v>
      </c>
      <c r="R26" s="114">
        <f aca="true" t="shared" si="4" ref="R26:R34">P26*(L26/12/365)*M26</f>
        <v>0</v>
      </c>
      <c r="S26" s="114">
        <f>J26*K26</f>
        <v>0</v>
      </c>
      <c r="T26" s="115"/>
      <c r="U26" s="6"/>
    </row>
    <row r="27" spans="1:21" ht="12.75">
      <c r="A27" s="66"/>
      <c r="B27" s="71"/>
      <c r="C27" s="67"/>
      <c r="D27" s="64"/>
      <c r="E27" s="69"/>
      <c r="F27" s="69"/>
      <c r="G27" s="109"/>
      <c r="H27" s="68"/>
      <c r="I27" s="68"/>
      <c r="J27" s="68"/>
      <c r="K27" s="70"/>
      <c r="L27" s="64"/>
      <c r="M27" s="68"/>
      <c r="N27" s="113">
        <f t="shared" si="0"/>
        <v>0</v>
      </c>
      <c r="O27" s="113">
        <f t="shared" si="1"/>
        <v>0</v>
      </c>
      <c r="P27" s="113">
        <f t="shared" si="2"/>
        <v>0</v>
      </c>
      <c r="Q27" s="114">
        <f t="shared" si="3"/>
        <v>0</v>
      </c>
      <c r="R27" s="114">
        <f t="shared" si="4"/>
        <v>0</v>
      </c>
      <c r="S27" s="114">
        <f aca="true" t="shared" si="5" ref="S27:S34">J27*K27</f>
        <v>0</v>
      </c>
      <c r="T27" s="115"/>
      <c r="U27" s="6"/>
    </row>
    <row r="28" spans="1:21" ht="12.75">
      <c r="A28" s="66"/>
      <c r="B28" s="71"/>
      <c r="C28" s="67"/>
      <c r="D28" s="64"/>
      <c r="E28" s="69"/>
      <c r="F28" s="69"/>
      <c r="G28" s="109"/>
      <c r="H28" s="68"/>
      <c r="I28" s="68"/>
      <c r="J28" s="68"/>
      <c r="K28" s="70"/>
      <c r="L28" s="64"/>
      <c r="M28" s="68"/>
      <c r="N28" s="113">
        <f t="shared" si="0"/>
        <v>0</v>
      </c>
      <c r="O28" s="113">
        <f t="shared" si="1"/>
        <v>0</v>
      </c>
      <c r="P28" s="113">
        <f t="shared" si="2"/>
        <v>0</v>
      </c>
      <c r="Q28" s="114">
        <f t="shared" si="3"/>
        <v>0</v>
      </c>
      <c r="R28" s="114">
        <f t="shared" si="4"/>
        <v>0</v>
      </c>
      <c r="S28" s="114">
        <f t="shared" si="5"/>
        <v>0</v>
      </c>
      <c r="T28" s="115"/>
      <c r="U28" s="6"/>
    </row>
    <row r="29" spans="1:21" ht="12.75">
      <c r="A29" s="66"/>
      <c r="B29" s="71"/>
      <c r="C29" s="67"/>
      <c r="D29" s="64"/>
      <c r="E29" s="69"/>
      <c r="F29" s="69"/>
      <c r="G29" s="109"/>
      <c r="H29" s="68"/>
      <c r="I29" s="68"/>
      <c r="J29" s="68"/>
      <c r="K29" s="70"/>
      <c r="L29" s="64"/>
      <c r="M29" s="68"/>
      <c r="N29" s="113">
        <f t="shared" si="0"/>
        <v>0</v>
      </c>
      <c r="O29" s="113">
        <f t="shared" si="1"/>
        <v>0</v>
      </c>
      <c r="P29" s="113">
        <f t="shared" si="2"/>
        <v>0</v>
      </c>
      <c r="Q29" s="114">
        <f t="shared" si="3"/>
        <v>0</v>
      </c>
      <c r="R29" s="114">
        <f t="shared" si="4"/>
        <v>0</v>
      </c>
      <c r="S29" s="114">
        <f t="shared" si="5"/>
        <v>0</v>
      </c>
      <c r="T29" s="115"/>
      <c r="U29" s="6"/>
    </row>
    <row r="30" spans="1:21" ht="12.75">
      <c r="A30" s="66"/>
      <c r="B30" s="71"/>
      <c r="C30" s="67"/>
      <c r="D30" s="64"/>
      <c r="E30" s="69"/>
      <c r="F30" s="69"/>
      <c r="G30" s="109"/>
      <c r="H30" s="68"/>
      <c r="I30" s="68"/>
      <c r="J30" s="68"/>
      <c r="K30" s="70"/>
      <c r="L30" s="64"/>
      <c r="M30" s="68"/>
      <c r="N30" s="113">
        <f t="shared" si="0"/>
        <v>0</v>
      </c>
      <c r="O30" s="113">
        <f t="shared" si="1"/>
        <v>0</v>
      </c>
      <c r="P30" s="113">
        <f t="shared" si="2"/>
        <v>0</v>
      </c>
      <c r="Q30" s="114">
        <f t="shared" si="3"/>
        <v>0</v>
      </c>
      <c r="R30" s="114">
        <f t="shared" si="4"/>
        <v>0</v>
      </c>
      <c r="S30" s="114">
        <f t="shared" si="5"/>
        <v>0</v>
      </c>
      <c r="T30" s="115"/>
      <c r="U30" s="6"/>
    </row>
    <row r="31" spans="1:21" ht="12.75">
      <c r="A31" s="66"/>
      <c r="B31" s="71"/>
      <c r="C31" s="67"/>
      <c r="D31" s="64"/>
      <c r="E31" s="69"/>
      <c r="F31" s="69"/>
      <c r="G31" s="109"/>
      <c r="H31" s="68"/>
      <c r="I31" s="68"/>
      <c r="J31" s="68"/>
      <c r="K31" s="70"/>
      <c r="L31" s="64"/>
      <c r="M31" s="68"/>
      <c r="N31" s="113">
        <f t="shared" si="0"/>
        <v>0</v>
      </c>
      <c r="O31" s="113">
        <f t="shared" si="1"/>
        <v>0</v>
      </c>
      <c r="P31" s="113">
        <f t="shared" si="2"/>
        <v>0</v>
      </c>
      <c r="Q31" s="114">
        <f t="shared" si="3"/>
        <v>0</v>
      </c>
      <c r="R31" s="114">
        <f t="shared" si="4"/>
        <v>0</v>
      </c>
      <c r="S31" s="114">
        <f t="shared" si="5"/>
        <v>0</v>
      </c>
      <c r="T31" s="115"/>
      <c r="U31" s="6"/>
    </row>
    <row r="32" spans="1:21" ht="12.75">
      <c r="A32" s="66"/>
      <c r="B32" s="71"/>
      <c r="C32" s="67"/>
      <c r="D32" s="64"/>
      <c r="E32" s="69"/>
      <c r="F32" s="69"/>
      <c r="G32" s="109"/>
      <c r="H32" s="68"/>
      <c r="I32" s="68"/>
      <c r="J32" s="68"/>
      <c r="K32" s="70"/>
      <c r="L32" s="64"/>
      <c r="M32" s="68"/>
      <c r="N32" s="113">
        <f t="shared" si="0"/>
        <v>0</v>
      </c>
      <c r="O32" s="113">
        <f t="shared" si="1"/>
        <v>0</v>
      </c>
      <c r="P32" s="113">
        <f t="shared" si="2"/>
        <v>0</v>
      </c>
      <c r="Q32" s="114">
        <f t="shared" si="3"/>
        <v>0</v>
      </c>
      <c r="R32" s="114">
        <f t="shared" si="4"/>
        <v>0</v>
      </c>
      <c r="S32" s="114">
        <f t="shared" si="5"/>
        <v>0</v>
      </c>
      <c r="T32" s="115"/>
      <c r="U32" s="6"/>
    </row>
    <row r="33" spans="1:21" ht="12.75">
      <c r="A33" s="66"/>
      <c r="B33" s="71"/>
      <c r="C33" s="67"/>
      <c r="D33" s="64"/>
      <c r="E33" s="69"/>
      <c r="F33" s="69"/>
      <c r="G33" s="109"/>
      <c r="H33" s="68"/>
      <c r="I33" s="68"/>
      <c r="J33" s="68"/>
      <c r="K33" s="70"/>
      <c r="L33" s="64"/>
      <c r="M33" s="68"/>
      <c r="N33" s="113">
        <f t="shared" si="0"/>
        <v>0</v>
      </c>
      <c r="O33" s="113">
        <f t="shared" si="1"/>
        <v>0</v>
      </c>
      <c r="P33" s="113">
        <f t="shared" si="2"/>
        <v>0</v>
      </c>
      <c r="Q33" s="114">
        <f t="shared" si="3"/>
        <v>0</v>
      </c>
      <c r="R33" s="114">
        <f t="shared" si="4"/>
        <v>0</v>
      </c>
      <c r="S33" s="114">
        <f t="shared" si="5"/>
        <v>0</v>
      </c>
      <c r="T33" s="115"/>
      <c r="U33" s="6"/>
    </row>
    <row r="34" spans="1:21" ht="13.5" thickBot="1">
      <c r="A34" s="72"/>
      <c r="B34" s="71"/>
      <c r="C34" s="67"/>
      <c r="D34" s="64"/>
      <c r="E34" s="69"/>
      <c r="F34" s="69"/>
      <c r="G34" s="109"/>
      <c r="H34" s="68"/>
      <c r="I34" s="68"/>
      <c r="J34" s="68"/>
      <c r="K34" s="70"/>
      <c r="L34" s="64"/>
      <c r="M34" s="68"/>
      <c r="N34" s="113">
        <f t="shared" si="0"/>
        <v>0</v>
      </c>
      <c r="O34" s="113">
        <f t="shared" si="1"/>
        <v>0</v>
      </c>
      <c r="P34" s="113">
        <f t="shared" si="2"/>
        <v>0</v>
      </c>
      <c r="Q34" s="114">
        <f t="shared" si="3"/>
        <v>0</v>
      </c>
      <c r="R34" s="114">
        <f t="shared" si="4"/>
        <v>0</v>
      </c>
      <c r="S34" s="114">
        <f t="shared" si="5"/>
        <v>0</v>
      </c>
      <c r="T34" s="115"/>
      <c r="U34" s="8"/>
    </row>
    <row r="35" spans="1:21" ht="13.5" thickTop="1">
      <c r="A35" s="73"/>
      <c r="B35" s="74"/>
      <c r="C35" s="75"/>
      <c r="D35" s="110"/>
      <c r="E35" s="77"/>
      <c r="F35" s="76"/>
      <c r="G35" s="74"/>
      <c r="H35" s="110"/>
      <c r="I35" s="76"/>
      <c r="J35" s="76"/>
      <c r="K35" s="74"/>
      <c r="L35" s="110"/>
      <c r="M35" s="110"/>
      <c r="N35" s="33"/>
      <c r="O35" s="33"/>
      <c r="P35" s="33"/>
      <c r="Q35" s="34"/>
      <c r="R35" s="38"/>
      <c r="S35" s="34"/>
      <c r="T35" s="35"/>
      <c r="U35" s="8"/>
    </row>
    <row r="36" spans="1:21" ht="12.75">
      <c r="A36" s="40"/>
      <c r="B36" s="78"/>
      <c r="C36" s="79"/>
      <c r="D36" s="111"/>
      <c r="E36" s="81"/>
      <c r="F36" s="80"/>
      <c r="G36" s="78"/>
      <c r="H36" s="111"/>
      <c r="I36" s="80"/>
      <c r="J36" s="80"/>
      <c r="K36" s="78"/>
      <c r="L36" s="111"/>
      <c r="M36" s="111"/>
      <c r="N36" s="22"/>
      <c r="O36" s="22"/>
      <c r="P36" s="22"/>
      <c r="Q36" s="22"/>
      <c r="R36" s="22"/>
      <c r="S36" s="22"/>
      <c r="T36" s="22"/>
      <c r="U36" s="8"/>
    </row>
    <row r="37" spans="1:21" ht="15.75">
      <c r="A37" s="82" t="s">
        <v>128</v>
      </c>
      <c r="B37" s="78"/>
      <c r="C37" s="79"/>
      <c r="D37" s="111"/>
      <c r="E37" s="81"/>
      <c r="F37" s="80"/>
      <c r="G37" s="78"/>
      <c r="H37" s="111"/>
      <c r="I37" s="80"/>
      <c r="J37" s="80"/>
      <c r="K37" s="78"/>
      <c r="L37" s="111"/>
      <c r="M37" s="111"/>
      <c r="N37" s="22"/>
      <c r="O37" s="22"/>
      <c r="P37" s="22"/>
      <c r="Q37" s="22"/>
      <c r="R37" s="22"/>
      <c r="S37" s="22"/>
      <c r="T37" s="22"/>
      <c r="U37" s="8"/>
    </row>
    <row r="38" spans="1:21" ht="13.5" thickBot="1">
      <c r="A38" s="83" t="s">
        <v>112</v>
      </c>
      <c r="B38" s="84"/>
      <c r="C38" s="85"/>
      <c r="D38" s="112"/>
      <c r="E38" s="87"/>
      <c r="F38" s="86"/>
      <c r="G38" s="84"/>
      <c r="H38" s="112"/>
      <c r="I38" s="86"/>
      <c r="J38" s="86"/>
      <c r="K38" s="84"/>
      <c r="L38" s="112"/>
      <c r="M38" s="112"/>
      <c r="N38" s="25"/>
      <c r="O38" s="26"/>
      <c r="P38" s="26"/>
      <c r="Q38" s="26"/>
      <c r="R38" s="26"/>
      <c r="S38" s="26"/>
      <c r="T38" s="26"/>
      <c r="U38" s="8"/>
    </row>
    <row r="39" spans="1:21" ht="12.75">
      <c r="A39" s="88">
        <v>1</v>
      </c>
      <c r="B39" s="89">
        <v>25</v>
      </c>
      <c r="C39" s="90">
        <v>0.01</v>
      </c>
      <c r="D39" s="91">
        <v>15</v>
      </c>
      <c r="E39" s="92">
        <v>1000</v>
      </c>
      <c r="F39" s="91">
        <v>100</v>
      </c>
      <c r="G39" s="89">
        <v>8</v>
      </c>
      <c r="H39" s="91">
        <v>1</v>
      </c>
      <c r="I39" s="91">
        <v>50</v>
      </c>
      <c r="J39" s="91">
        <v>1</v>
      </c>
      <c r="K39" s="89">
        <v>26.7</v>
      </c>
      <c r="L39" s="91">
        <v>12</v>
      </c>
      <c r="M39" s="91">
        <v>0.2</v>
      </c>
      <c r="N39" s="116">
        <f>F39+0.175*E39</f>
        <v>275</v>
      </c>
      <c r="O39" s="116">
        <f>N39*D39</f>
        <v>4125</v>
      </c>
      <c r="P39" s="116">
        <f>E39*N39</f>
        <v>275000</v>
      </c>
      <c r="Q39" s="116">
        <f>B39*C39*O39</f>
        <v>1031.25</v>
      </c>
      <c r="R39" s="116">
        <f>P39*(L39/12/365)*M39</f>
        <v>150.68493150684932</v>
      </c>
      <c r="S39" s="116">
        <f>J39*K39</f>
        <v>26.7</v>
      </c>
      <c r="T39" s="117">
        <f>((G39*Q39)+(H39*R39)+(I39*S39))/(Q39+R39+S39)</f>
        <v>8.055108021219455</v>
      </c>
      <c r="U39" s="8"/>
    </row>
    <row r="40" spans="1:21" ht="12.75">
      <c r="A40" s="93">
        <v>2</v>
      </c>
      <c r="B40" s="62">
        <v>25</v>
      </c>
      <c r="C40" s="63">
        <v>0.01</v>
      </c>
      <c r="D40" s="64">
        <v>15</v>
      </c>
      <c r="E40" s="65">
        <v>900</v>
      </c>
      <c r="F40" s="64">
        <v>100</v>
      </c>
      <c r="G40" s="119">
        <f>T39</f>
        <v>8.055108021219455</v>
      </c>
      <c r="H40" s="64">
        <v>1</v>
      </c>
      <c r="I40" s="64">
        <v>50</v>
      </c>
      <c r="J40" s="64">
        <v>1</v>
      </c>
      <c r="K40" s="62">
        <v>26.7</v>
      </c>
      <c r="L40" s="125">
        <v>0</v>
      </c>
      <c r="M40" s="125">
        <v>0</v>
      </c>
      <c r="N40" s="116">
        <f>F40+0.175*E40</f>
        <v>257.5</v>
      </c>
      <c r="O40" s="116">
        <f>N40*D40</f>
        <v>3862.5</v>
      </c>
      <c r="P40" s="116">
        <f>E40*N40</f>
        <v>231750</v>
      </c>
      <c r="Q40" s="116">
        <f>B40*C40*O40</f>
        <v>965.625</v>
      </c>
      <c r="R40" s="116">
        <f>P40*(L40/12/365)*M40</f>
        <v>0</v>
      </c>
      <c r="S40" s="116">
        <f>J40*K40</f>
        <v>26.7</v>
      </c>
      <c r="T40" s="118">
        <f>((G40*Q40)+(H40*R40)+(I40*S40))/(Q40+R40+S40)</f>
        <v>9.183698569511034</v>
      </c>
      <c r="U40" s="8"/>
    </row>
    <row r="41" spans="1:21" ht="12.75">
      <c r="A41" s="94">
        <v>3</v>
      </c>
      <c r="B41" s="62">
        <v>25</v>
      </c>
      <c r="C41" s="63">
        <v>0.01</v>
      </c>
      <c r="D41" s="64">
        <v>15</v>
      </c>
      <c r="E41" s="65">
        <v>100</v>
      </c>
      <c r="F41" s="64">
        <v>100</v>
      </c>
      <c r="G41" s="119">
        <f>T40</f>
        <v>9.183698569511034</v>
      </c>
      <c r="H41" s="64">
        <v>1</v>
      </c>
      <c r="I41" s="64">
        <v>50</v>
      </c>
      <c r="J41" s="64">
        <v>1</v>
      </c>
      <c r="K41" s="62">
        <v>26.7</v>
      </c>
      <c r="L41" s="125">
        <v>0</v>
      </c>
      <c r="M41" s="125">
        <v>0</v>
      </c>
      <c r="N41" s="116">
        <f aca="true" t="shared" si="6" ref="N41:N48">F41+0.175*E41</f>
        <v>117.5</v>
      </c>
      <c r="O41" s="116">
        <f aca="true" t="shared" si="7" ref="O41:O48">N41*D41</f>
        <v>1762.5</v>
      </c>
      <c r="P41" s="116">
        <f aca="true" t="shared" si="8" ref="P41:P48">E41*N41</f>
        <v>11750</v>
      </c>
      <c r="Q41" s="116">
        <f aca="true" t="shared" si="9" ref="Q41:Q48">B41*C41*O41</f>
        <v>440.625</v>
      </c>
      <c r="R41" s="116">
        <f aca="true" t="shared" si="10" ref="R41:R48">P41*(L41/12/365)*M41</f>
        <v>0</v>
      </c>
      <c r="S41" s="116">
        <f aca="true" t="shared" si="11" ref="S41:S48">J41*K41</f>
        <v>26.7</v>
      </c>
      <c r="T41" s="118">
        <f>((G41*Q41)+(H41*R41)+(I41*S41))/(Q41+R41+S41)</f>
        <v>11.515684335720962</v>
      </c>
      <c r="U41" s="8"/>
    </row>
    <row r="42" spans="1:21" ht="12.75">
      <c r="A42" s="94"/>
      <c r="B42" s="70"/>
      <c r="C42" s="63"/>
      <c r="D42" s="64"/>
      <c r="E42" s="65"/>
      <c r="F42" s="64"/>
      <c r="G42" s="119">
        <f>T41</f>
        <v>11.515684335720962</v>
      </c>
      <c r="H42" s="64"/>
      <c r="I42" s="64"/>
      <c r="J42" s="64"/>
      <c r="K42" s="62"/>
      <c r="L42" s="125">
        <v>0</v>
      </c>
      <c r="M42" s="125">
        <v>0</v>
      </c>
      <c r="N42" s="116">
        <f t="shared" si="6"/>
        <v>0</v>
      </c>
      <c r="O42" s="116">
        <f t="shared" si="7"/>
        <v>0</v>
      </c>
      <c r="P42" s="116">
        <f t="shared" si="8"/>
        <v>0</v>
      </c>
      <c r="Q42" s="116">
        <f t="shared" si="9"/>
        <v>0</v>
      </c>
      <c r="R42" s="116">
        <v>0</v>
      </c>
      <c r="S42" s="116">
        <f t="shared" si="11"/>
        <v>0</v>
      </c>
      <c r="T42" s="118"/>
      <c r="U42" s="8"/>
    </row>
    <row r="43" spans="1:21" ht="12.75">
      <c r="A43" s="94"/>
      <c r="B43" s="62"/>
      <c r="C43" s="63"/>
      <c r="D43" s="64"/>
      <c r="E43" s="65"/>
      <c r="F43" s="64"/>
      <c r="G43" s="119"/>
      <c r="H43" s="64"/>
      <c r="I43" s="64"/>
      <c r="J43" s="64"/>
      <c r="K43" s="62"/>
      <c r="L43" s="125">
        <v>0</v>
      </c>
      <c r="M43" s="125">
        <v>0</v>
      </c>
      <c r="N43" s="116">
        <f t="shared" si="6"/>
        <v>0</v>
      </c>
      <c r="O43" s="116">
        <f t="shared" si="7"/>
        <v>0</v>
      </c>
      <c r="P43" s="116">
        <f t="shared" si="8"/>
        <v>0</v>
      </c>
      <c r="Q43" s="116">
        <f t="shared" si="9"/>
        <v>0</v>
      </c>
      <c r="R43" s="116">
        <f t="shared" si="10"/>
        <v>0</v>
      </c>
      <c r="S43" s="116">
        <f t="shared" si="11"/>
        <v>0</v>
      </c>
      <c r="T43" s="118"/>
      <c r="U43" s="8"/>
    </row>
    <row r="44" spans="1:21" ht="12.75">
      <c r="A44" s="94"/>
      <c r="B44" s="62"/>
      <c r="C44" s="63"/>
      <c r="D44" s="64"/>
      <c r="E44" s="65"/>
      <c r="F44" s="64"/>
      <c r="G44" s="119"/>
      <c r="H44" s="64"/>
      <c r="I44" s="64"/>
      <c r="J44" s="64"/>
      <c r="K44" s="62"/>
      <c r="L44" s="125">
        <v>0</v>
      </c>
      <c r="M44" s="125">
        <v>0</v>
      </c>
      <c r="N44" s="116">
        <f t="shared" si="6"/>
        <v>0</v>
      </c>
      <c r="O44" s="116">
        <f t="shared" si="7"/>
        <v>0</v>
      </c>
      <c r="P44" s="116">
        <f t="shared" si="8"/>
        <v>0</v>
      </c>
      <c r="Q44" s="116">
        <f t="shared" si="9"/>
        <v>0</v>
      </c>
      <c r="R44" s="116">
        <f t="shared" si="10"/>
        <v>0</v>
      </c>
      <c r="S44" s="116">
        <f t="shared" si="11"/>
        <v>0</v>
      </c>
      <c r="T44" s="118"/>
      <c r="U44" s="8"/>
    </row>
    <row r="45" spans="1:21" ht="12.75">
      <c r="A45" s="94"/>
      <c r="B45" s="62"/>
      <c r="C45" s="63"/>
      <c r="D45" s="64"/>
      <c r="E45" s="65"/>
      <c r="F45" s="64"/>
      <c r="G45" s="119"/>
      <c r="H45" s="64"/>
      <c r="I45" s="64"/>
      <c r="J45" s="64"/>
      <c r="K45" s="62"/>
      <c r="L45" s="125">
        <v>0</v>
      </c>
      <c r="M45" s="125">
        <v>0</v>
      </c>
      <c r="N45" s="116">
        <f t="shared" si="6"/>
        <v>0</v>
      </c>
      <c r="O45" s="116">
        <f t="shared" si="7"/>
        <v>0</v>
      </c>
      <c r="P45" s="116">
        <f t="shared" si="8"/>
        <v>0</v>
      </c>
      <c r="Q45" s="116">
        <f t="shared" si="9"/>
        <v>0</v>
      </c>
      <c r="R45" s="116">
        <f t="shared" si="10"/>
        <v>0</v>
      </c>
      <c r="S45" s="116">
        <f t="shared" si="11"/>
        <v>0</v>
      </c>
      <c r="T45" s="118"/>
      <c r="U45" s="8"/>
    </row>
    <row r="46" spans="1:21" ht="12.75">
      <c r="A46" s="94"/>
      <c r="B46" s="62"/>
      <c r="C46" s="63"/>
      <c r="D46" s="64"/>
      <c r="E46" s="65"/>
      <c r="F46" s="64"/>
      <c r="G46" s="119"/>
      <c r="H46" s="64"/>
      <c r="I46" s="64"/>
      <c r="J46" s="64"/>
      <c r="K46" s="62"/>
      <c r="L46" s="125">
        <v>0</v>
      </c>
      <c r="M46" s="125">
        <v>0</v>
      </c>
      <c r="N46" s="116">
        <f t="shared" si="6"/>
        <v>0</v>
      </c>
      <c r="O46" s="116">
        <f t="shared" si="7"/>
        <v>0</v>
      </c>
      <c r="P46" s="116">
        <f t="shared" si="8"/>
        <v>0</v>
      </c>
      <c r="Q46" s="116">
        <f t="shared" si="9"/>
        <v>0</v>
      </c>
      <c r="R46" s="116">
        <f t="shared" si="10"/>
        <v>0</v>
      </c>
      <c r="S46" s="116">
        <f t="shared" si="11"/>
        <v>0</v>
      </c>
      <c r="T46" s="118"/>
      <c r="U46" s="8"/>
    </row>
    <row r="47" spans="1:21" ht="12.75">
      <c r="A47" s="94"/>
      <c r="B47" s="62"/>
      <c r="C47" s="63"/>
      <c r="D47" s="64"/>
      <c r="E47" s="65"/>
      <c r="F47" s="64"/>
      <c r="G47" s="119"/>
      <c r="H47" s="64"/>
      <c r="I47" s="64"/>
      <c r="J47" s="64"/>
      <c r="K47" s="62"/>
      <c r="L47" s="125">
        <v>0</v>
      </c>
      <c r="M47" s="125">
        <v>0</v>
      </c>
      <c r="N47" s="116">
        <f t="shared" si="6"/>
        <v>0</v>
      </c>
      <c r="O47" s="116">
        <f t="shared" si="7"/>
        <v>0</v>
      </c>
      <c r="P47" s="116">
        <f t="shared" si="8"/>
        <v>0</v>
      </c>
      <c r="Q47" s="116">
        <f t="shared" si="9"/>
        <v>0</v>
      </c>
      <c r="R47" s="116">
        <f t="shared" si="10"/>
        <v>0</v>
      </c>
      <c r="S47" s="116">
        <f t="shared" si="11"/>
        <v>0</v>
      </c>
      <c r="T47" s="118"/>
      <c r="U47" s="8"/>
    </row>
    <row r="48" spans="1:21" ht="13.5" thickBot="1">
      <c r="A48" s="95"/>
      <c r="B48" s="62"/>
      <c r="C48" s="63"/>
      <c r="D48" s="64"/>
      <c r="E48" s="65"/>
      <c r="F48" s="64"/>
      <c r="G48" s="119"/>
      <c r="H48" s="64"/>
      <c r="I48" s="64"/>
      <c r="J48" s="64"/>
      <c r="K48" s="62"/>
      <c r="L48" s="125">
        <v>0</v>
      </c>
      <c r="M48" s="125">
        <v>0</v>
      </c>
      <c r="N48" s="116">
        <f t="shared" si="6"/>
        <v>0</v>
      </c>
      <c r="O48" s="116">
        <f t="shared" si="7"/>
        <v>0</v>
      </c>
      <c r="P48" s="116">
        <f t="shared" si="8"/>
        <v>0</v>
      </c>
      <c r="Q48" s="116">
        <f t="shared" si="9"/>
        <v>0</v>
      </c>
      <c r="R48" s="116">
        <f t="shared" si="10"/>
        <v>0</v>
      </c>
      <c r="S48" s="116">
        <f t="shared" si="11"/>
        <v>0</v>
      </c>
      <c r="T48" s="118"/>
      <c r="U48" s="8"/>
    </row>
    <row r="49" spans="2:19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6" t="s">
        <v>131</v>
      </c>
    </row>
    <row r="50" spans="2:20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23"/>
    </row>
    <row r="51" spans="2:20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23"/>
    </row>
    <row r="52" spans="2:20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23"/>
    </row>
    <row r="53" ht="12.75">
      <c r="A53" s="16" t="s">
        <v>57</v>
      </c>
    </row>
    <row r="54" spans="1:2" ht="12.75">
      <c r="A54" s="11"/>
      <c r="B54" s="12" t="s">
        <v>126</v>
      </c>
    </row>
    <row r="55" spans="1:5" ht="15.75">
      <c r="A55" s="120"/>
      <c r="B55" s="23" t="s">
        <v>125</v>
      </c>
      <c r="C55" s="24"/>
      <c r="D55" s="24"/>
      <c r="E55" s="24"/>
    </row>
    <row r="56" spans="1:5" ht="12.75">
      <c r="A56" s="21" t="s">
        <v>119</v>
      </c>
      <c r="B56" s="21"/>
      <c r="D56" s="32" t="s">
        <v>92</v>
      </c>
      <c r="E56" t="s">
        <v>58</v>
      </c>
    </row>
    <row r="57" spans="1:5" ht="12.75">
      <c r="A57" s="21" t="s">
        <v>120</v>
      </c>
      <c r="B57" s="21"/>
      <c r="D57" s="32" t="s">
        <v>93</v>
      </c>
      <c r="E57" t="s">
        <v>59</v>
      </c>
    </row>
    <row r="58" spans="1:5" ht="12.75">
      <c r="A58" s="21" t="s">
        <v>132</v>
      </c>
      <c r="B58" s="21"/>
      <c r="D58" s="32" t="s">
        <v>94</v>
      </c>
      <c r="E58" t="s">
        <v>133</v>
      </c>
    </row>
    <row r="59" spans="1:5" ht="12.75">
      <c r="A59" s="21" t="s">
        <v>121</v>
      </c>
      <c r="B59" s="21"/>
      <c r="D59" s="32" t="s">
        <v>95</v>
      </c>
      <c r="E59" t="s">
        <v>113</v>
      </c>
    </row>
    <row r="60" spans="1:5" ht="12.75">
      <c r="A60" s="21" t="s">
        <v>62</v>
      </c>
      <c r="B60" s="21"/>
      <c r="D60" s="32" t="s">
        <v>96</v>
      </c>
      <c r="E60" t="s">
        <v>60</v>
      </c>
    </row>
    <row r="61" spans="1:5" ht="12.75">
      <c r="A61" s="21" t="s">
        <v>122</v>
      </c>
      <c r="B61" s="21"/>
      <c r="D61" s="32" t="s">
        <v>97</v>
      </c>
      <c r="E61" t="s">
        <v>134</v>
      </c>
    </row>
    <row r="62" spans="1:5" ht="12.75">
      <c r="A62" s="21" t="s">
        <v>64</v>
      </c>
      <c r="B62" s="21"/>
      <c r="D62" s="32" t="s">
        <v>98</v>
      </c>
      <c r="E62" t="s">
        <v>111</v>
      </c>
    </row>
    <row r="63" spans="1:5" ht="12.75">
      <c r="A63" s="21" t="s">
        <v>135</v>
      </c>
      <c r="B63" s="21"/>
      <c r="D63" s="32" t="s">
        <v>99</v>
      </c>
      <c r="E63" t="s">
        <v>136</v>
      </c>
    </row>
    <row r="64" spans="1:5" ht="12.75">
      <c r="A64" s="21" t="s">
        <v>65</v>
      </c>
      <c r="B64" s="21"/>
      <c r="D64" s="32" t="s">
        <v>100</v>
      </c>
      <c r="E64" t="s">
        <v>66</v>
      </c>
    </row>
    <row r="65" spans="1:5" ht="12.75">
      <c r="A65" s="21" t="s">
        <v>115</v>
      </c>
      <c r="B65" s="21"/>
      <c r="D65" s="32" t="s">
        <v>101</v>
      </c>
      <c r="E65" t="s">
        <v>137</v>
      </c>
    </row>
    <row r="66" spans="1:5" ht="12.75">
      <c r="A66" s="21" t="s">
        <v>67</v>
      </c>
      <c r="B66" s="21"/>
      <c r="D66" s="32" t="s">
        <v>102</v>
      </c>
      <c r="E66" t="s">
        <v>68</v>
      </c>
    </row>
    <row r="67" spans="1:5" ht="12.75">
      <c r="A67" s="21" t="s">
        <v>69</v>
      </c>
      <c r="B67" s="21"/>
      <c r="D67" s="32" t="s">
        <v>103</v>
      </c>
      <c r="E67" t="s">
        <v>70</v>
      </c>
    </row>
    <row r="68" spans="1:5" ht="12.75">
      <c r="A68" s="21" t="s">
        <v>124</v>
      </c>
      <c r="D68" s="32" t="s">
        <v>104</v>
      </c>
      <c r="E68" t="s">
        <v>76</v>
      </c>
    </row>
    <row r="69" spans="1:5" ht="12.75">
      <c r="A69" s="21" t="s">
        <v>78</v>
      </c>
      <c r="D69" s="32" t="s">
        <v>105</v>
      </c>
      <c r="E69" t="s">
        <v>71</v>
      </c>
    </row>
    <row r="70" spans="1:5" ht="12.75">
      <c r="A70" s="21" t="s">
        <v>79</v>
      </c>
      <c r="D70" s="32" t="s">
        <v>106</v>
      </c>
      <c r="E70" t="s">
        <v>72</v>
      </c>
    </row>
    <row r="71" spans="1:5" ht="12.75">
      <c r="A71" s="21" t="s">
        <v>80</v>
      </c>
      <c r="D71" s="32" t="s">
        <v>107</v>
      </c>
      <c r="E71" t="s">
        <v>73</v>
      </c>
    </row>
    <row r="72" spans="1:5" ht="12.75">
      <c r="A72" s="21" t="s">
        <v>81</v>
      </c>
      <c r="D72" s="32" t="s">
        <v>108</v>
      </c>
      <c r="E72" t="s">
        <v>74</v>
      </c>
    </row>
    <row r="73" spans="1:5" ht="12.75">
      <c r="A73" s="21" t="s">
        <v>82</v>
      </c>
      <c r="D73" s="32" t="s">
        <v>109</v>
      </c>
      <c r="E73" t="s">
        <v>75</v>
      </c>
    </row>
    <row r="74" spans="1:5" ht="12.75">
      <c r="A74" t="s">
        <v>123</v>
      </c>
      <c r="D74" s="32" t="s">
        <v>110</v>
      </c>
      <c r="E74" t="s">
        <v>83</v>
      </c>
    </row>
    <row r="75" ht="12.75">
      <c r="E75" t="s">
        <v>85</v>
      </c>
    </row>
  </sheetData>
  <printOptions gridLines="1"/>
  <pageMargins left="0.5" right="0.5" top="0.5" bottom="0.5" header="1.33" footer="0.5"/>
  <pageSetup fitToHeight="2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anderson</dc:creator>
  <cp:keywords/>
  <dc:description/>
  <cp:lastModifiedBy>Eric Regenburger</cp:lastModifiedBy>
  <cp:lastPrinted>2008-02-14T21:43:41Z</cp:lastPrinted>
  <dcterms:created xsi:type="dcterms:W3CDTF">2000-01-07T19:04:33Z</dcterms:created>
  <dcterms:modified xsi:type="dcterms:W3CDTF">2008-02-14T21:43:44Z</dcterms:modified>
  <cp:category/>
  <cp:version/>
  <cp:contentType/>
  <cp:contentStatus/>
</cp:coreProperties>
</file>