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24226"/>
  <mc:AlternateContent xmlns:mc="http://schemas.openxmlformats.org/markup-compatibility/2006">
    <mc:Choice Requires="x15">
      <x15ac:absPath xmlns:x15ac="http://schemas.microsoft.com/office/spreadsheetml/2010/11/ac" url="G:\EN\5_Energy_Planning_Analysis\Energy-Statistics\2020\"/>
    </mc:Choice>
  </mc:AlternateContent>
  <bookViews>
    <workbookView xWindow="-120" yWindow="-120" windowWidth="29040" windowHeight="17640"/>
  </bookViews>
  <sheets>
    <sheet name="Table E1" sheetId="9" r:id="rId1"/>
    <sheet name="Table E2" sheetId="8" r:id="rId2"/>
    <sheet name="Table E3" sheetId="7" r:id="rId3"/>
    <sheet name="Table E4" sheetId="6" r:id="rId4"/>
    <sheet name="Table E5" sheetId="5" r:id="rId5"/>
    <sheet name="Table E6" sheetId="4" r:id="rId6"/>
    <sheet name="Table E7" sheetId="3" r:id="rId7"/>
    <sheet name="Table E8" sheetId="12" r:id="rId8"/>
    <sheet name="Generation by Fuel Charts" sheetId="10" r:id="rId9"/>
    <sheet name="Wind Generation" sheetId="13" r:id="rId10"/>
  </sheets>
  <externalReferences>
    <externalReference r:id="rId11"/>
    <externalReference r:id="rId12"/>
  </externalReferences>
  <calcPr calcId="171027"/>
</workbook>
</file>

<file path=xl/calcChain.xml><?xml version="1.0" encoding="utf-8"?>
<calcChain xmlns="http://schemas.openxmlformats.org/spreadsheetml/2006/main">
  <c r="Q104" i="8" l="1"/>
  <c r="L12" i="12" l="1"/>
  <c r="L11" i="12"/>
  <c r="M12" i="12" l="1"/>
  <c r="K12" i="12"/>
  <c r="M11" i="12"/>
  <c r="K11" i="12"/>
  <c r="M10" i="12"/>
  <c r="K10" i="12"/>
  <c r="M8" i="12"/>
  <c r="K8" i="12"/>
  <c r="M6" i="12"/>
  <c r="K6" i="12"/>
  <c r="N23" i="7" l="1"/>
  <c r="O130" i="8"/>
  <c r="Q34" i="8" l="1"/>
  <c r="Q33" i="8"/>
  <c r="Q32" i="8"/>
  <c r="Q31" i="8"/>
  <c r="Q30" i="8"/>
  <c r="Q29" i="8"/>
  <c r="Q26" i="8"/>
  <c r="D14" i="7" s="1"/>
  <c r="Q129" i="8"/>
  <c r="Q125" i="8"/>
  <c r="Q124" i="8"/>
  <c r="Q123" i="8"/>
  <c r="Q120" i="8"/>
  <c r="Q92" i="8"/>
  <c r="Q117" i="8"/>
  <c r="Q114" i="8"/>
  <c r="Q110" i="8"/>
  <c r="Q107" i="8"/>
  <c r="D29" i="7"/>
  <c r="Q101" i="8"/>
  <c r="Q98" i="8"/>
  <c r="Q95" i="8"/>
  <c r="Q91" i="8"/>
  <c r="Q90" i="8"/>
  <c r="Q89" i="8"/>
  <c r="Q88" i="8"/>
  <c r="Q87" i="8"/>
  <c r="Q86" i="8"/>
  <c r="Q85" i="8"/>
  <c r="Q84" i="8"/>
  <c r="Q83" i="8"/>
  <c r="Q82" i="8"/>
  <c r="Q81" i="8"/>
  <c r="Q80" i="8"/>
  <c r="Q79" i="8"/>
  <c r="Q76" i="8"/>
  <c r="Q73" i="8"/>
  <c r="Q72" i="8"/>
  <c r="Q71" i="8"/>
  <c r="Q68" i="8"/>
  <c r="Q65" i="8"/>
  <c r="Q64" i="8"/>
  <c r="Q63" i="8"/>
  <c r="Q62" i="8"/>
  <c r="Q59" i="8"/>
  <c r="Q56" i="8"/>
  <c r="Q53" i="8"/>
  <c r="Q52" i="8"/>
  <c r="Q49" i="8"/>
  <c r="Q46" i="8"/>
  <c r="Q43" i="8"/>
  <c r="Q40" i="8"/>
  <c r="Q37" i="8"/>
  <c r="Q23" i="8"/>
  <c r="Q20" i="8"/>
  <c r="Q19" i="8"/>
  <c r="Q16" i="8"/>
  <c r="Q13" i="8"/>
  <c r="Q10" i="8"/>
  <c r="Q7" i="8"/>
  <c r="D15" i="7" l="1"/>
  <c r="O64" i="5" l="1"/>
  <c r="M64" i="5"/>
  <c r="K64" i="5"/>
  <c r="I64" i="5"/>
  <c r="G64" i="5"/>
  <c r="E64" i="5"/>
  <c r="C64" i="5"/>
  <c r="I38" i="7" l="1"/>
  <c r="I37" i="7"/>
  <c r="I36" i="7"/>
  <c r="I35" i="7"/>
  <c r="I34" i="7"/>
  <c r="I33" i="7"/>
  <c r="L15" i="12" l="1"/>
  <c r="G149" i="10" l="1"/>
  <c r="F149" i="10"/>
  <c r="E149" i="10"/>
  <c r="D149" i="10"/>
  <c r="C149" i="10"/>
  <c r="B149" i="10"/>
  <c r="O61" i="5" l="1"/>
  <c r="O60" i="5"/>
  <c r="O59" i="5"/>
  <c r="O58" i="5"/>
  <c r="O57" i="5"/>
  <c r="O56" i="5"/>
  <c r="O55" i="5"/>
  <c r="O54" i="5"/>
  <c r="O53" i="5"/>
  <c r="O52" i="5"/>
  <c r="O51" i="5"/>
  <c r="O50" i="5"/>
  <c r="O49" i="5"/>
  <c r="O48" i="5"/>
  <c r="O47" i="5"/>
  <c r="O46" i="5"/>
  <c r="O45" i="5"/>
  <c r="O44" i="5"/>
  <c r="O43" i="5"/>
  <c r="O42" i="5"/>
  <c r="O41" i="5"/>
  <c r="O40" i="5"/>
  <c r="O39" i="5"/>
  <c r="O38" i="5"/>
  <c r="O37" i="5"/>
  <c r="O36" i="5"/>
  <c r="O62" i="5"/>
  <c r="O63" i="5"/>
  <c r="N130" i="8" l="1"/>
  <c r="I12" i="12" l="1"/>
  <c r="I11" i="12"/>
  <c r="M63" i="5" l="1"/>
  <c r="K63" i="5"/>
  <c r="I63" i="5"/>
  <c r="G63" i="5"/>
  <c r="E63" i="5"/>
  <c r="C63" i="5"/>
  <c r="D25" i="7" l="1"/>
  <c r="D36" i="7"/>
  <c r="D38" i="7" l="1"/>
  <c r="G19" i="7" s="1"/>
  <c r="D35" i="7"/>
  <c r="D34" i="7"/>
  <c r="D32" i="7"/>
  <c r="D11" i="7"/>
  <c r="G21" i="7" s="1"/>
  <c r="D27" i="7"/>
  <c r="D23" i="7"/>
  <c r="D21" i="7"/>
  <c r="G18" i="7" s="1"/>
  <c r="C18" i="7"/>
  <c r="D17" i="7"/>
  <c r="D16" i="7"/>
  <c r="D39" i="7"/>
  <c r="D13" i="7"/>
  <c r="D10" i="7"/>
  <c r="D9" i="7"/>
  <c r="R129" i="8"/>
  <c r="C38" i="7" s="1"/>
  <c r="R125" i="8"/>
  <c r="R124" i="8"/>
  <c r="R123" i="8"/>
  <c r="R120" i="8"/>
  <c r="C36" i="7" s="1"/>
  <c r="R92" i="8"/>
  <c r="R117" i="8"/>
  <c r="C35" i="7" s="1"/>
  <c r="R114" i="8"/>
  <c r="C34" i="7" s="1"/>
  <c r="R107" i="8"/>
  <c r="C32" i="7" s="1"/>
  <c r="R16" i="8"/>
  <c r="C11" i="7" s="1"/>
  <c r="R111" i="8"/>
  <c r="R110" i="8"/>
  <c r="R101" i="8"/>
  <c r="R98" i="8"/>
  <c r="C27" i="7" s="1"/>
  <c r="R91" i="8"/>
  <c r="R90" i="8"/>
  <c r="R89" i="8"/>
  <c r="R88" i="8"/>
  <c r="R87" i="8"/>
  <c r="R86" i="8"/>
  <c r="R85" i="8"/>
  <c r="R84" i="8"/>
  <c r="R83" i="8"/>
  <c r="R82" i="8"/>
  <c r="R81" i="8"/>
  <c r="R80" i="8"/>
  <c r="R79" i="8"/>
  <c r="R76" i="8"/>
  <c r="C25" i="7" s="1"/>
  <c r="R73" i="8"/>
  <c r="R72" i="8"/>
  <c r="R71" i="8"/>
  <c r="R68" i="8"/>
  <c r="C23" i="7" s="1"/>
  <c r="R65" i="8"/>
  <c r="R64" i="8"/>
  <c r="R63" i="8"/>
  <c r="R62" i="8"/>
  <c r="R59" i="8"/>
  <c r="C21" i="7" s="1"/>
  <c r="R52" i="8"/>
  <c r="C19" i="7" s="1"/>
  <c r="R40" i="8"/>
  <c r="C16" i="7" s="1"/>
  <c r="R37" i="8"/>
  <c r="C39" i="7" s="1"/>
  <c r="R23" i="8"/>
  <c r="C13" i="7" s="1"/>
  <c r="R20" i="8"/>
  <c r="R19" i="8"/>
  <c r="R13" i="8"/>
  <c r="C10" i="7" s="1"/>
  <c r="R10" i="8"/>
  <c r="C9" i="7" s="1"/>
  <c r="R7" i="8"/>
  <c r="C12" i="7" l="1"/>
  <c r="C37" i="7"/>
  <c r="D8" i="7"/>
  <c r="G9" i="7" s="1"/>
  <c r="C24" i="7"/>
  <c r="D26" i="7"/>
  <c r="C22" i="7"/>
  <c r="D24" i="7"/>
  <c r="G16" i="7" s="1"/>
  <c r="D28" i="7"/>
  <c r="G15" i="7" s="1"/>
  <c r="G17" i="7"/>
  <c r="C31" i="7"/>
  <c r="C30" i="7"/>
  <c r="C33" i="7"/>
  <c r="C8" i="7"/>
  <c r="C28" i="7"/>
  <c r="D12" i="7"/>
  <c r="G11" i="7" s="1"/>
  <c r="D19" i="7"/>
  <c r="D22" i="7"/>
  <c r="G20" i="7" s="1"/>
  <c r="D33" i="7"/>
  <c r="G14" i="7" s="1"/>
  <c r="D31" i="7"/>
  <c r="G10" i="7" s="1"/>
  <c r="D30" i="7"/>
  <c r="G12" i="7" s="1"/>
  <c r="D37" i="7"/>
  <c r="G13" i="7" s="1"/>
  <c r="Q130" i="8"/>
  <c r="M62"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G40" i="5"/>
  <c r="G39" i="5"/>
  <c r="G38" i="5"/>
  <c r="G37" i="5"/>
  <c r="G36" i="5"/>
  <c r="G35" i="5"/>
  <c r="G34" i="5"/>
  <c r="G33" i="5"/>
  <c r="G32" i="5"/>
  <c r="G31" i="5"/>
  <c r="G30" i="5"/>
  <c r="G29" i="5"/>
  <c r="G28" i="5"/>
  <c r="G27" i="5"/>
  <c r="G26" i="5"/>
  <c r="G25" i="5"/>
  <c r="G24" i="5"/>
  <c r="G22" i="5"/>
  <c r="G21" i="5"/>
  <c r="G20" i="5"/>
  <c r="G19" i="5"/>
  <c r="G18" i="5"/>
  <c r="G17" i="5"/>
  <c r="G16" i="5"/>
  <c r="G15" i="5"/>
  <c r="G14" i="5"/>
  <c r="G13" i="5"/>
  <c r="G12" i="5"/>
  <c r="G11" i="5"/>
  <c r="G10" i="5"/>
  <c r="G9" i="5"/>
  <c r="G8" i="5"/>
  <c r="G7" i="5"/>
  <c r="I7"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G23" i="5"/>
  <c r="G62" i="5"/>
  <c r="G61" i="5"/>
  <c r="G60" i="5"/>
  <c r="G59" i="5"/>
  <c r="G58" i="5"/>
  <c r="G57" i="5"/>
  <c r="G56" i="5"/>
  <c r="G55" i="5"/>
  <c r="G54" i="5"/>
  <c r="G53" i="5"/>
  <c r="G52" i="5"/>
  <c r="G51" i="5"/>
  <c r="G50" i="5"/>
  <c r="G49" i="5"/>
  <c r="G48" i="5"/>
  <c r="G47" i="5"/>
  <c r="G46" i="5"/>
  <c r="G45" i="5"/>
  <c r="G44" i="5"/>
  <c r="G43" i="5"/>
  <c r="G42" i="5"/>
  <c r="G41"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G8" i="7" l="1"/>
  <c r="L15" i="7"/>
  <c r="I9" i="7" l="1"/>
  <c r="L14" i="7"/>
  <c r="L10" i="7"/>
  <c r="L11" i="7"/>
  <c r="I11" i="7"/>
  <c r="L9" i="7"/>
  <c r="L13" i="7"/>
  <c r="L8" i="7"/>
  <c r="L23" i="7" s="1"/>
  <c r="L12" i="7"/>
  <c r="L16" i="7"/>
  <c r="I18" i="7"/>
  <c r="L21" i="7"/>
  <c r="I20" i="7"/>
  <c r="L18" i="7"/>
  <c r="L19" i="7"/>
  <c r="I16" i="7"/>
  <c r="L20" i="7"/>
  <c r="L22" i="7"/>
  <c r="I15" i="7"/>
  <c r="I12" i="7"/>
  <c r="I14" i="7"/>
  <c r="I10" i="7"/>
  <c r="I21" i="7"/>
  <c r="I13" i="7"/>
  <c r="I19" i="7"/>
  <c r="B17" i="12" l="1"/>
  <c r="H17" i="12"/>
  <c r="K17" i="12"/>
  <c r="M17" i="12" l="1"/>
  <c r="J17" i="12"/>
  <c r="G17" i="12"/>
  <c r="D17" i="12"/>
  <c r="F12" i="12"/>
  <c r="F11" i="12"/>
  <c r="I14" i="12"/>
  <c r="C10" i="12"/>
  <c r="F10" i="12"/>
  <c r="I10" i="12"/>
  <c r="L10" i="12"/>
  <c r="L14" i="12"/>
  <c r="F15" i="12"/>
  <c r="C12" i="12"/>
  <c r="C11" i="12"/>
  <c r="L8" i="12"/>
  <c r="I8" i="12"/>
  <c r="F8" i="12"/>
  <c r="C8" i="12"/>
  <c r="L6" i="12"/>
  <c r="I6" i="12"/>
  <c r="F6" i="12"/>
  <c r="C6" i="12"/>
  <c r="I15" i="12"/>
  <c r="F14" i="12" l="1"/>
  <c r="F17" i="12" s="1"/>
  <c r="E17" i="12"/>
  <c r="L17" i="12"/>
  <c r="C17" i="12"/>
  <c r="I17" i="12"/>
  <c r="M130" i="8" l="1"/>
  <c r="J130" i="8"/>
  <c r="L95" i="8"/>
  <c r="R95" i="8" s="1"/>
  <c r="K56" i="8"/>
  <c r="R56" i="8" s="1"/>
  <c r="K49" i="8"/>
  <c r="R49" i="8" s="1"/>
  <c r="L46" i="8"/>
  <c r="K46" i="8"/>
  <c r="R46" i="8" s="1"/>
  <c r="D18" i="7" s="1"/>
  <c r="L43" i="8"/>
  <c r="K43" i="8"/>
  <c r="D20" i="7" l="1"/>
  <c r="G22" i="7" s="1"/>
  <c r="C20" i="7"/>
  <c r="R43" i="8"/>
  <c r="C17" i="7" s="1"/>
  <c r="C26" i="7"/>
  <c r="I8" i="7" s="1"/>
  <c r="L130" i="8"/>
  <c r="R130" i="8"/>
  <c r="K130" i="8"/>
  <c r="I22" i="7" l="1"/>
  <c r="C41" i="7"/>
  <c r="I23" i="7" s="1"/>
  <c r="J15" i="7" s="1"/>
  <c r="G23" i="7"/>
  <c r="D41" i="7"/>
  <c r="J17" i="7" l="1"/>
  <c r="J19" i="7"/>
  <c r="J22" i="7"/>
  <c r="J14" i="7"/>
  <c r="J10" i="7"/>
  <c r="J8" i="7"/>
  <c r="J18" i="7"/>
  <c r="J12" i="7"/>
  <c r="J20" i="7"/>
  <c r="J9" i="7"/>
  <c r="J21" i="7"/>
  <c r="J13" i="7"/>
  <c r="J16" i="7"/>
  <c r="J11" i="7"/>
  <c r="H18" i="7"/>
  <c r="H8" i="7"/>
  <c r="H10" i="7"/>
  <c r="H20" i="7"/>
  <c r="H16" i="7"/>
  <c r="H21" i="7"/>
  <c r="H17" i="7"/>
  <c r="H13" i="7"/>
  <c r="H9" i="7"/>
  <c r="H19" i="7"/>
  <c r="H15" i="7"/>
  <c r="H14" i="7"/>
  <c r="H12" i="7"/>
  <c r="H11" i="7"/>
  <c r="H22" i="7"/>
  <c r="F95" i="9"/>
  <c r="J23" i="7" l="1"/>
  <c r="H23" i="7"/>
</calcChain>
</file>

<file path=xl/comments1.xml><?xml version="1.0" encoding="utf-8"?>
<comments xmlns="http://schemas.openxmlformats.org/spreadsheetml/2006/main">
  <authors>
    <author>Cartwright, Paul</author>
  </authors>
  <commentList>
    <comment ref="F110" authorId="0" shapeId="0">
      <text>
        <r>
          <rPr>
            <b/>
            <sz val="8"/>
            <color indexed="81"/>
            <rFont val="Tahoma"/>
            <family val="2"/>
          </rPr>
          <t>Cartwright, Paul:</t>
        </r>
        <r>
          <rPr>
            <sz val="8"/>
            <color indexed="81"/>
            <rFont val="Tahoma"/>
            <family val="2"/>
          </rPr>
          <t xml:space="preserve">
Asked Hoffman if this was correct 12-16-11. He says In 09 we had an extended forced outage Unit 4.</t>
        </r>
      </text>
    </comment>
  </commentList>
</comments>
</file>

<file path=xl/sharedStrings.xml><?xml version="1.0" encoding="utf-8"?>
<sst xmlns="http://schemas.openxmlformats.org/spreadsheetml/2006/main" count="975" uniqueCount="444">
  <si>
    <t>Percent</t>
  </si>
  <si>
    <t>Montana-Dakota Utilities Co</t>
  </si>
  <si>
    <t>WAPA</t>
  </si>
  <si>
    <t>RESIDENTIAL</t>
  </si>
  <si>
    <t>COMMERCIAL</t>
  </si>
  <si>
    <t>INDUSTRIAL</t>
  </si>
  <si>
    <t>TOTAL</t>
  </si>
  <si>
    <t>Sales</t>
  </si>
  <si>
    <t>UTILITY NAME</t>
  </si>
  <si>
    <r>
      <t>(aMW)</t>
    </r>
    <r>
      <rPr>
        <vertAlign val="superscript"/>
        <sz val="10"/>
        <color indexed="8"/>
        <rFont val="Arial"/>
        <family val="2"/>
      </rPr>
      <t>1</t>
    </r>
  </si>
  <si>
    <t>Consumers</t>
  </si>
  <si>
    <t>--</t>
  </si>
  <si>
    <t>Western Area Power Administration</t>
  </si>
  <si>
    <t xml:space="preserve"> </t>
  </si>
  <si>
    <t>Investor-Owned</t>
  </si>
  <si>
    <t>NA</t>
  </si>
  <si>
    <t>MONTANA</t>
  </si>
  <si>
    <t>U.S.</t>
  </si>
  <si>
    <t>Year</t>
  </si>
  <si>
    <t>Residential</t>
  </si>
  <si>
    <t>Commercial</t>
  </si>
  <si>
    <t>Industrial</t>
  </si>
  <si>
    <t>All
Sales</t>
  </si>
  <si>
    <t>HYDROELECTRIC</t>
  </si>
  <si>
    <t>COAL</t>
  </si>
  <si>
    <t>NATURAL GAS</t>
  </si>
  <si>
    <t>YEAR</t>
  </si>
  <si>
    <t>(million kWh)   %</t>
  </si>
  <si>
    <t>(million kWh)  %</t>
  </si>
  <si>
    <t>*</t>
  </si>
  <si>
    <t>NA = Not available</t>
  </si>
  <si>
    <r>
      <t xml:space="preserve">3 </t>
    </r>
    <r>
      <rPr>
        <sz val="9"/>
        <rFont val="Arial"/>
        <family val="2"/>
      </rPr>
      <t>Primarily petroleum coke and some fuel oil.</t>
    </r>
  </si>
  <si>
    <t>USA</t>
  </si>
  <si>
    <r>
      <t>Other</t>
    </r>
    <r>
      <rPr>
        <b/>
        <vertAlign val="superscript"/>
        <sz val="10"/>
        <rFont val="Arial"/>
        <family val="2"/>
      </rPr>
      <t>1</t>
    </r>
  </si>
  <si>
    <t>Total</t>
  </si>
  <si>
    <r>
      <t>1997</t>
    </r>
    <r>
      <rPr>
        <vertAlign val="superscript"/>
        <sz val="10"/>
        <rFont val="Arial"/>
        <family val="2"/>
      </rPr>
      <t>2</t>
    </r>
  </si>
  <si>
    <r>
      <t>2</t>
    </r>
    <r>
      <rPr>
        <sz val="9"/>
        <rFont val="Arial"/>
        <family val="2"/>
      </rPr>
      <t xml:space="preserve"> EIA data on industrial sales corrected by adding BPA sales of 1,816 million kWh, which EIA didn't include in this year.</t>
    </r>
  </si>
  <si>
    <t>(thousand short tons)</t>
  </si>
  <si>
    <t>(thousand barrels)</t>
  </si>
  <si>
    <t>(million cubic feet)</t>
  </si>
  <si>
    <t>barrels)</t>
  </si>
  <si>
    <t>cubic feet)</t>
  </si>
  <si>
    <t>2007</t>
  </si>
  <si>
    <t>2008</t>
  </si>
  <si>
    <t>2009</t>
  </si>
  <si>
    <t>2010</t>
  </si>
  <si>
    <t>* less than 0.05</t>
  </si>
  <si>
    <r>
      <t>1</t>
    </r>
    <r>
      <rPr>
        <sz val="9"/>
        <rFont val="Arial"/>
        <family val="2"/>
      </rPr>
      <t xml:space="preserve"> Data includes fuel use at independent power producers, which first came on line in 1990.  The data do not include all self-generation at industrial facilities. Data exclude small amounts of waste gases used for generation.</t>
    </r>
  </si>
  <si>
    <t xml:space="preserve">2001-2005 </t>
  </si>
  <si>
    <r>
      <t>aMW</t>
    </r>
    <r>
      <rPr>
        <i/>
        <vertAlign val="superscript"/>
        <sz val="10"/>
        <rFont val="Arial"/>
        <family val="2"/>
      </rPr>
      <t>1</t>
    </r>
  </si>
  <si>
    <r>
      <t>Avista</t>
    </r>
    <r>
      <rPr>
        <vertAlign val="superscript"/>
        <sz val="10"/>
        <rFont val="Arial"/>
        <family val="2"/>
      </rPr>
      <t>2</t>
    </r>
  </si>
  <si>
    <t>Basin Creek Power Services</t>
  </si>
  <si>
    <t>Basin Electric Cooperative</t>
  </si>
  <si>
    <t>Avista</t>
  </si>
  <si>
    <t>Colstrip Energy Partnership</t>
  </si>
  <si>
    <t>PGE</t>
  </si>
  <si>
    <t>Flathead Electric Cooperative</t>
  </si>
  <si>
    <t>Hydrodynamics</t>
  </si>
  <si>
    <t>Invenergy</t>
  </si>
  <si>
    <t>Montana-Dakota Utilities</t>
  </si>
  <si>
    <t>Naturener</t>
  </si>
  <si>
    <t>MT Dept of Natural Resources and Conservation</t>
  </si>
  <si>
    <t>Yellowstone</t>
  </si>
  <si>
    <t>Northern Lights Cooperative</t>
  </si>
  <si>
    <t>MDU</t>
  </si>
  <si>
    <t>NWE QF - other hydro</t>
  </si>
  <si>
    <t>Ormat</t>
  </si>
  <si>
    <r>
      <t>PacificCorp</t>
    </r>
    <r>
      <rPr>
        <vertAlign val="superscript"/>
        <sz val="10"/>
        <rFont val="Arial"/>
        <family val="2"/>
      </rPr>
      <t>2</t>
    </r>
  </si>
  <si>
    <t>MW</t>
  </si>
  <si>
    <r>
      <t>Portland General Electric</t>
    </r>
    <r>
      <rPr>
        <vertAlign val="superscript"/>
        <sz val="10"/>
        <rFont val="Arial"/>
        <family val="2"/>
      </rPr>
      <t>2</t>
    </r>
  </si>
  <si>
    <t>NorthWestern</t>
  </si>
  <si>
    <r>
      <t>Puget Sound Energy</t>
    </r>
    <r>
      <rPr>
        <vertAlign val="superscript"/>
        <sz val="10"/>
        <rFont val="Arial"/>
        <family val="2"/>
      </rPr>
      <t>2</t>
    </r>
  </si>
  <si>
    <t>PacifiCorp</t>
  </si>
  <si>
    <t>Tiber LLC</t>
  </si>
  <si>
    <t>MW in Colstrip Units:</t>
  </si>
  <si>
    <t>III &amp; IV</t>
  </si>
  <si>
    <t>United Building Materials</t>
  </si>
  <si>
    <t>Yellowstone Energy Partnership</t>
  </si>
  <si>
    <t>COMPANY</t>
  </si>
  <si>
    <t>PLANT</t>
  </si>
  <si>
    <t>Noxon Rapids</t>
  </si>
  <si>
    <t>Basin Creek Power Services LLC</t>
  </si>
  <si>
    <t>Basin Creek Plant (NWE portfolio)</t>
  </si>
  <si>
    <r>
      <t>Culbertson Generation Station</t>
    </r>
    <r>
      <rPr>
        <vertAlign val="superscript"/>
        <sz val="10"/>
        <rFont val="Arial"/>
        <family val="2"/>
      </rPr>
      <t>3</t>
    </r>
  </si>
  <si>
    <t>Bonneville Power Administration</t>
  </si>
  <si>
    <r>
      <t>Hungry Horse</t>
    </r>
    <r>
      <rPr>
        <vertAlign val="superscript"/>
        <sz val="10"/>
        <rFont val="Arial"/>
        <family val="2"/>
      </rPr>
      <t>4</t>
    </r>
  </si>
  <si>
    <t>Libby</t>
  </si>
  <si>
    <t>Montana One (NWE QF)</t>
  </si>
  <si>
    <t>Landfill Gas To Energy</t>
  </si>
  <si>
    <t>Gordon Butte (NWE QF)</t>
  </si>
  <si>
    <t>South Dry Creek (NWE QF)</t>
  </si>
  <si>
    <t>Invenergy Services LLC</t>
  </si>
  <si>
    <r>
      <t>Judith Gap (NWE portfolio)</t>
    </r>
    <r>
      <rPr>
        <vertAlign val="superscript"/>
        <sz val="10"/>
        <rFont val="Arial"/>
        <family val="2"/>
      </rPr>
      <t>5</t>
    </r>
  </si>
  <si>
    <t>Diamond Willow</t>
  </si>
  <si>
    <t>Glendive</t>
  </si>
  <si>
    <t>Lewis-Clark</t>
  </si>
  <si>
    <t>Miles City</t>
  </si>
  <si>
    <t>MT Dept of Nat. Res. and Con.</t>
  </si>
  <si>
    <t>Broadwater Power Project (NWE QF)</t>
  </si>
  <si>
    <t>NorthWestern Energy (portfolio)</t>
  </si>
  <si>
    <t>Dave Gates Generating Station</t>
  </si>
  <si>
    <t>Northwestern Qualifying Facilities</t>
  </si>
  <si>
    <t xml:space="preserve">Ormat </t>
  </si>
  <si>
    <r>
      <t>Culbertson Waste Heat (Basin portfolio)</t>
    </r>
    <r>
      <rPr>
        <vertAlign val="superscript"/>
        <sz val="10"/>
        <rFont val="Arial"/>
        <family val="2"/>
      </rPr>
      <t>3</t>
    </r>
  </si>
  <si>
    <t>Bigfork</t>
  </si>
  <si>
    <t>Black Eagle</t>
  </si>
  <si>
    <t>Cochrane</t>
  </si>
  <si>
    <t>Holter</t>
  </si>
  <si>
    <t>Madison</t>
  </si>
  <si>
    <t>Morony</t>
  </si>
  <si>
    <t>Mystic Lake</t>
  </si>
  <si>
    <t>Rainbow</t>
  </si>
  <si>
    <t>Ryan</t>
  </si>
  <si>
    <t>Thompson Falls</t>
  </si>
  <si>
    <t>Hardin Generating Station</t>
  </si>
  <si>
    <t>Salish-Kootenai</t>
  </si>
  <si>
    <t>Turnbull Hydro, LLC</t>
  </si>
  <si>
    <t>Turnbull Hydro</t>
  </si>
  <si>
    <t>United Materials of Great Falls Inc</t>
  </si>
  <si>
    <t>Canyon Ferry</t>
  </si>
  <si>
    <t>Fort Peck</t>
  </si>
  <si>
    <t>Yellowtail</t>
  </si>
  <si>
    <t>Billings Generation Inc. (NWE QF)</t>
  </si>
  <si>
    <t>TOTALS</t>
  </si>
  <si>
    <t>Data for 2007 and 2008 from the US Corps of Engineers, as EIA data appear to be incorrect.</t>
  </si>
  <si>
    <t>Data for 2006-2009 provided by NorthWestern Energy, as EIA data appear to be incorrect.</t>
  </si>
  <si>
    <t>NWE QF for summer months; in the other nine months the output goes to Idaho Power.</t>
  </si>
  <si>
    <t>Gordon Butte, LLC</t>
  </si>
  <si>
    <t>INITIAL</t>
  </si>
  <si>
    <t>ENERGY</t>
  </si>
  <si>
    <t>OPERATION</t>
  </si>
  <si>
    <t>GENERATOR</t>
  </si>
  <si>
    <t>COUNTY</t>
  </si>
  <si>
    <t>SOURCE</t>
  </si>
  <si>
    <t>(First Unit)</t>
  </si>
  <si>
    <t>Noxon Rapids 1-5</t>
  </si>
  <si>
    <t>Sanders</t>
  </si>
  <si>
    <t>Water</t>
  </si>
  <si>
    <t>Basin Electric Power Cooperative</t>
  </si>
  <si>
    <t>Culbertson Generation Station</t>
  </si>
  <si>
    <t>Richland</t>
  </si>
  <si>
    <t>Natural Gas</t>
  </si>
  <si>
    <t>Flathead</t>
  </si>
  <si>
    <t>Landfill Methane</t>
  </si>
  <si>
    <t>Lake</t>
  </si>
  <si>
    <t>Fallon</t>
  </si>
  <si>
    <t>Wind</t>
  </si>
  <si>
    <t>Glendive #1</t>
  </si>
  <si>
    <t>Dawson</t>
  </si>
  <si>
    <t>Natural Gas/#2 Fuel Oil</t>
  </si>
  <si>
    <t>Glendive #2</t>
  </si>
  <si>
    <t>Lewis &amp; Clark</t>
  </si>
  <si>
    <t>Lignite Coal/Natural Gas</t>
  </si>
  <si>
    <t>Custer</t>
  </si>
  <si>
    <t>NaturEner</t>
  </si>
  <si>
    <t>Glacier 1 &amp; 2</t>
  </si>
  <si>
    <t>Toole</t>
  </si>
  <si>
    <t>Rimrock</t>
  </si>
  <si>
    <t>Lake Creek A&amp;B</t>
  </si>
  <si>
    <t>Lincoln</t>
  </si>
  <si>
    <t>NorthWestern Energy (NWE)</t>
  </si>
  <si>
    <t>Deer Lodge</t>
  </si>
  <si>
    <t>Spion Kop</t>
  </si>
  <si>
    <t>Judith Basin</t>
  </si>
  <si>
    <t>NWE Portfolio - Basin Creek Power</t>
  </si>
  <si>
    <t xml:space="preserve">Basin Creek 1-9     </t>
  </si>
  <si>
    <t>Silver Bow</t>
  </si>
  <si>
    <t>NWE Portfolio - Invenergy Wind</t>
  </si>
  <si>
    <t xml:space="preserve">Judith Gap          </t>
  </si>
  <si>
    <t>Wheatland</t>
  </si>
  <si>
    <t xml:space="preserve">NWE Portfolio (winter) - Tiber Montana, LLC </t>
  </si>
  <si>
    <r>
      <t>Tiber Dam</t>
    </r>
    <r>
      <rPr>
        <sz val="10"/>
        <color indexed="8"/>
        <rFont val="Arial"/>
        <family val="2"/>
      </rPr>
      <t xml:space="preserve"> </t>
    </r>
  </si>
  <si>
    <t>Liberty</t>
  </si>
  <si>
    <t>NWE Portfolio - Turnbull Hydro LLC</t>
  </si>
  <si>
    <t>Teton</t>
  </si>
  <si>
    <t>NWE QF - Colstrip Energy Partnership</t>
  </si>
  <si>
    <t>Montana One</t>
  </si>
  <si>
    <t>Rosebud</t>
  </si>
  <si>
    <t>Waste Coal</t>
  </si>
  <si>
    <t>NWE QF - Granite County</t>
  </si>
  <si>
    <t>Granite</t>
  </si>
  <si>
    <t>NWE QF - Hydrodynamics</t>
  </si>
  <si>
    <t>Carbon</t>
  </si>
  <si>
    <t>NWE QF - Montana DNRC</t>
  </si>
  <si>
    <t>Broadwater</t>
  </si>
  <si>
    <t xml:space="preserve">Mussellshell 1 &amp; 2 </t>
  </si>
  <si>
    <t>Various</t>
  </si>
  <si>
    <t xml:space="preserve">Wind </t>
  </si>
  <si>
    <t>NWE QF - Oversight Resources</t>
  </si>
  <si>
    <t>Gordon Butte</t>
  </si>
  <si>
    <t>Meagher</t>
  </si>
  <si>
    <t>NWE QF - Two Dot Wind</t>
  </si>
  <si>
    <t>NWE QF - Yellowstone Partnership</t>
  </si>
  <si>
    <t>BGI</t>
  </si>
  <si>
    <t>Petroleum Coke</t>
  </si>
  <si>
    <t>Ormat (Basin Electric Cooperative portfolio)</t>
  </si>
  <si>
    <t>Culbertson Waste Heat</t>
  </si>
  <si>
    <t>Recovered Heat</t>
  </si>
  <si>
    <t>Bigfork 1-3</t>
  </si>
  <si>
    <t>Black Eagle 1-3</t>
  </si>
  <si>
    <t>Cascade</t>
  </si>
  <si>
    <t>Cochrane 1-2</t>
  </si>
  <si>
    <t>Subbituminous Coal</t>
  </si>
  <si>
    <t>Colstrip 3</t>
  </si>
  <si>
    <t>Avista (15%), PacifiCorp (10%)</t>
  </si>
  <si>
    <t>Puget Sound Energy (25%)</t>
  </si>
  <si>
    <t>Portland General Electric (20%)</t>
  </si>
  <si>
    <t>Colstrip 4</t>
  </si>
  <si>
    <t xml:space="preserve">NorthWestern Energy (30%), </t>
  </si>
  <si>
    <t>Puget Sound Energy (25%), PacifiCorp (10%)</t>
  </si>
  <si>
    <t>Hauser 1-6</t>
  </si>
  <si>
    <t>Holter 1-4</t>
  </si>
  <si>
    <t>Madison 1-4</t>
  </si>
  <si>
    <t>Morony 1-2</t>
  </si>
  <si>
    <t>Mystic 1-2</t>
  </si>
  <si>
    <t>Stillwater</t>
  </si>
  <si>
    <t xml:space="preserve">Rainbow </t>
  </si>
  <si>
    <t>Ryan 1-6</t>
  </si>
  <si>
    <t>Thompson Falls 1-7</t>
  </si>
  <si>
    <t>Hardin</t>
  </si>
  <si>
    <t>Big Horn</t>
  </si>
  <si>
    <t>US BurRec - Great Plains Region</t>
  </si>
  <si>
    <t>Canyon Ferry 1-3</t>
  </si>
  <si>
    <t>Yellowtail 1-4</t>
  </si>
  <si>
    <t>US BurRec - Pacific Northwest Region</t>
  </si>
  <si>
    <t>Hungry Horse 1-4</t>
  </si>
  <si>
    <t>US Corps of Engineers - Missouri River Division</t>
  </si>
  <si>
    <t>McCone</t>
  </si>
  <si>
    <t>US Corps of Engineers - North Pacific Division</t>
  </si>
  <si>
    <t>Libby 1-5</t>
  </si>
  <si>
    <t xml:space="preserve">       TOTAL MONTANA CAPACITY (MW)</t>
  </si>
  <si>
    <t>Note: aMW = average megawatt, or 8,760 megawatt hours in a year.</t>
  </si>
  <si>
    <t>All Montana
Sales</t>
  </si>
  <si>
    <t>Turnbull Hydro LLC</t>
  </si>
  <si>
    <t>F.H. Stoltze</t>
  </si>
  <si>
    <t>Land and Lumber Co-Gen plant</t>
  </si>
  <si>
    <t>Biomass</t>
  </si>
  <si>
    <t>Two Dot Wind Farm</t>
  </si>
  <si>
    <t>Fairfield Wind</t>
  </si>
  <si>
    <t>2006-2010</t>
  </si>
  <si>
    <t>Goldwind Global</t>
  </si>
  <si>
    <t>Granite County</t>
  </si>
  <si>
    <t>Flint Creek Dam (NWE QF)</t>
  </si>
  <si>
    <t>Rim Rock</t>
  </si>
  <si>
    <t xml:space="preserve">Hauser </t>
  </si>
  <si>
    <t>Stotlze Co-Gen Plant</t>
  </si>
  <si>
    <t>Puget Sound</t>
  </si>
  <si>
    <t>Capacity</t>
  </si>
  <si>
    <t>Martinsdale Colony S.</t>
  </si>
  <si>
    <t>Note: The' Total' column may include other fuels not listed in the fist five columns and therefore column percentages may not add up to 100%</t>
  </si>
  <si>
    <r>
      <t>2</t>
    </r>
    <r>
      <rPr>
        <sz val="9"/>
        <rFont val="Arial"/>
        <family val="2"/>
      </rPr>
      <t xml:space="preserve"> Output from certain hydro and wind facilities, most notably Lake (1996-2010) and Tiber (2004-2005), aren't included in the EIA database; the sum of these exclusions is around 65-75 million kWh (~8 aMW) at its highest and much less otherwise.  Further, there are several known errors and probably additional errors not known to DEQ. Because of the net error in the EIA data is not known, DEQ has not made any corrections in these data except as noted in Footnote 4.</t>
    </r>
  </si>
  <si>
    <t>Coal</t>
  </si>
  <si>
    <t>Hydro</t>
  </si>
  <si>
    <t>Séliš, Ksanka QÍispé Dam  1-3</t>
  </si>
  <si>
    <t>Talen/Riverstone Holdings (30%)</t>
  </si>
  <si>
    <t>Talen/Riverstone Holdings (operator); Avista (15%)</t>
  </si>
  <si>
    <t>Talen Energy/Riverstone (formerly PPL)</t>
  </si>
  <si>
    <t>Pacific</t>
  </si>
  <si>
    <t>Musselshell I and II (NWE QF)</t>
  </si>
  <si>
    <r>
      <t>PETROLEUM</t>
    </r>
    <r>
      <rPr>
        <b/>
        <vertAlign val="superscript"/>
        <sz val="10"/>
        <rFont val="Arial"/>
        <family val="2"/>
      </rPr>
      <t>3</t>
    </r>
  </si>
  <si>
    <r>
      <t>COAL</t>
    </r>
    <r>
      <rPr>
        <b/>
        <vertAlign val="superscript"/>
        <sz val="10"/>
        <rFont val="Arial"/>
        <family val="2"/>
      </rPr>
      <t>2</t>
    </r>
  </si>
  <si>
    <r>
      <t xml:space="preserve">4 </t>
    </r>
    <r>
      <rPr>
        <sz val="9"/>
        <rFont val="Arial"/>
        <family val="2"/>
      </rPr>
      <t>U.S. DOE figures appear to have double-counted output from some of the dams the Montana Power Company sold to PPL in December of 1999.  Therefore, DEQ adjusted the hydroelectric generation and total generation, based on data presented in Table E3.</t>
    </r>
  </si>
  <si>
    <r>
      <rPr>
        <vertAlign val="superscript"/>
        <sz val="9"/>
        <rFont val="Arial"/>
        <family val="2"/>
      </rPr>
      <t>2</t>
    </r>
    <r>
      <rPr>
        <sz val="9"/>
        <rFont val="Arial"/>
        <family val="2"/>
      </rPr>
      <t xml:space="preserve"> Coal includes anthracite, bituminous coal, subbituminous coal, lignite, waste coal, and synthetic coal.  As of 2011, coal also inlcudes synthesis gas derived from coal.  Most of this coal is burned at the Colstrip generating station</t>
    </r>
  </si>
  <si>
    <r>
      <t>Landfill Gas To Energy</t>
    </r>
    <r>
      <rPr>
        <vertAlign val="superscript"/>
        <sz val="10"/>
        <rFont val="Arial"/>
        <family val="2"/>
      </rPr>
      <t>2</t>
    </r>
  </si>
  <si>
    <t xml:space="preserve">Natural gas </t>
  </si>
  <si>
    <r>
      <t>Turnbull Hydro</t>
    </r>
    <r>
      <rPr>
        <vertAlign val="superscript"/>
        <sz val="10"/>
        <color indexed="8"/>
        <rFont val="Arial"/>
        <family val="2"/>
      </rPr>
      <t>3</t>
    </r>
    <r>
      <rPr>
        <sz val="10"/>
        <color indexed="8"/>
        <rFont val="Arial"/>
        <family val="2"/>
      </rPr>
      <t xml:space="preserve"> </t>
    </r>
  </si>
  <si>
    <r>
      <t>South Dry Creek</t>
    </r>
    <r>
      <rPr>
        <vertAlign val="superscript"/>
        <sz val="10"/>
        <color indexed="8"/>
        <rFont val="Arial"/>
        <family val="2"/>
      </rPr>
      <t>3</t>
    </r>
  </si>
  <si>
    <t>NWE QF - Greenbacker Renewable Energy</t>
  </si>
  <si>
    <t>Greenfields</t>
  </si>
  <si>
    <r>
      <t xml:space="preserve">2  </t>
    </r>
    <r>
      <rPr>
        <sz val="10"/>
        <rFont val="Arial"/>
        <family val="2"/>
      </rPr>
      <t>Numbers for capacity actually are highest monthly output to date.</t>
    </r>
  </si>
  <si>
    <r>
      <t>3</t>
    </r>
    <r>
      <rPr>
        <sz val="10"/>
        <rFont val="Arial"/>
        <family val="2"/>
      </rPr>
      <t xml:space="preserve"> Only operates during summer.</t>
    </r>
  </si>
  <si>
    <t>Colstrip:</t>
  </si>
  <si>
    <t>Petrol/Coke</t>
  </si>
  <si>
    <r>
      <rPr>
        <vertAlign val="superscript"/>
        <sz val="10"/>
        <rFont val="Arial"/>
        <family val="2"/>
      </rPr>
      <t>6</t>
    </r>
    <r>
      <rPr>
        <sz val="10"/>
        <rFont val="Arial"/>
        <family val="2"/>
      </rPr>
      <t xml:space="preserve"> In 2015, PPL Montana spun off a new company Talen Energy Corp and placed its Montana generation assets under that company.  In June of 2016, Riverstone Holdings LLC purchased Talen.</t>
    </r>
  </si>
  <si>
    <r>
      <t>Salish - Kootenai Tribe/Energy Keepers</t>
    </r>
    <r>
      <rPr>
        <vertAlign val="superscript"/>
        <sz val="10"/>
        <color indexed="8"/>
        <rFont val="Arial"/>
        <family val="2"/>
      </rPr>
      <t>7</t>
    </r>
  </si>
  <si>
    <t>Greenbacker Renewable Energy</t>
  </si>
  <si>
    <t>Fairfield Wind (NWE QF)</t>
  </si>
  <si>
    <t>Greenfields (NWE QF)</t>
  </si>
  <si>
    <t>Talen (formerlly PPL Montana)</t>
  </si>
  <si>
    <t xml:space="preserve">Net generation equals gross generation minus plant use. </t>
  </si>
  <si>
    <t>In 2014, the Kerr Dam changed ownership and became property of NorthWestern Energy.  In 2015, Kerr Dam tranferred ownership to the Salish-Kootenai Tribe.</t>
  </si>
  <si>
    <r>
      <t>Salish-Kootenai</t>
    </r>
    <r>
      <rPr>
        <vertAlign val="superscript"/>
        <sz val="10"/>
        <rFont val="Arial"/>
        <family val="2"/>
      </rPr>
      <t>5</t>
    </r>
  </si>
  <si>
    <t>Talen Energy LLC/RiverStone Holdings</t>
  </si>
  <si>
    <t>Portland General Electric</t>
  </si>
  <si>
    <t xml:space="preserve">Puget Sound </t>
  </si>
  <si>
    <r>
      <t xml:space="preserve">1 </t>
    </r>
    <r>
      <rPr>
        <sz val="9"/>
        <color indexed="8"/>
        <rFont val="Arial"/>
        <family val="2"/>
      </rPr>
      <t>One average megawatt = 8,760 kilowatt-hours.</t>
    </r>
  </si>
  <si>
    <t>2015 Output</t>
  </si>
  <si>
    <t>NA: Not available. This category is now rolled into Commercial or Industrial; there are no Transportation sales in Montana as of 2015.</t>
  </si>
  <si>
    <t xml:space="preserve">Federal </t>
  </si>
  <si>
    <t xml:space="preserve">Cooperative </t>
  </si>
  <si>
    <t>1999</t>
  </si>
  <si>
    <t>1998</t>
  </si>
  <si>
    <t>NWE QF-EnerParc Inc.</t>
  </si>
  <si>
    <t>Green Meadow Solar</t>
  </si>
  <si>
    <t>River Bend Solar</t>
  </si>
  <si>
    <t>South Mills Solar</t>
  </si>
  <si>
    <t>Great Divide Solar</t>
  </si>
  <si>
    <t>Magpie Solar</t>
  </si>
  <si>
    <t>Black Eagle Solar</t>
  </si>
  <si>
    <t>Sweetgrass</t>
  </si>
  <si>
    <t>Golden Valley</t>
  </si>
  <si>
    <t>Solar</t>
  </si>
  <si>
    <t>NWE QF - Con Edison</t>
  </si>
  <si>
    <t>Big Timber</t>
  </si>
  <si>
    <r>
      <t>Wind</t>
    </r>
    <r>
      <rPr>
        <b/>
        <vertAlign val="superscript"/>
        <sz val="10"/>
        <rFont val="Arial"/>
        <family val="2"/>
      </rPr>
      <t>5</t>
    </r>
  </si>
  <si>
    <r>
      <t>Solar</t>
    </r>
    <r>
      <rPr>
        <b/>
        <vertAlign val="superscript"/>
        <sz val="10"/>
        <rFont val="Arial"/>
        <family val="2"/>
      </rPr>
      <t>5</t>
    </r>
  </si>
  <si>
    <t>various</t>
  </si>
  <si>
    <r>
      <t>Average</t>
    </r>
    <r>
      <rPr>
        <b/>
        <vertAlign val="superscript"/>
        <sz val="10"/>
        <rFont val="Arial"/>
        <family val="2"/>
      </rPr>
      <t>2</t>
    </r>
    <r>
      <rPr>
        <b/>
        <sz val="10"/>
        <rFont val="Arial"/>
        <family val="2"/>
      </rPr>
      <t xml:space="preserve"> (aMW</t>
    </r>
    <r>
      <rPr>
        <b/>
        <sz val="10"/>
        <rFont val="Arial"/>
        <family val="2"/>
      </rPr>
      <t>)</t>
    </r>
  </si>
  <si>
    <r>
      <t>Selis Ksanka Qlispe (formerly Kerr)</t>
    </r>
    <r>
      <rPr>
        <vertAlign val="superscript"/>
        <sz val="10"/>
        <rFont val="Arial"/>
        <family val="2"/>
      </rPr>
      <t>11</t>
    </r>
  </si>
  <si>
    <t>Data provided by Naturener, as EIA data appear to be incorrect; averages exclude months in the first year of commercial operation.</t>
  </si>
  <si>
    <r>
      <t xml:space="preserve">1 </t>
    </r>
    <r>
      <rPr>
        <sz val="10"/>
        <rFont val="Arial"/>
        <family val="2"/>
      </rPr>
      <t>Generally includes generating units larger than 1.0 MW with a couple of exceptions.  Does not include units, mostly small, that are net-metered or that are located behind the meter of an industrial facility.</t>
    </r>
  </si>
  <si>
    <r>
      <t>Flint Creek Dam</t>
    </r>
    <r>
      <rPr>
        <vertAlign val="superscript"/>
        <sz val="10"/>
        <rFont val="Arial"/>
        <family val="2"/>
      </rPr>
      <t>4</t>
    </r>
  </si>
  <si>
    <r>
      <rPr>
        <vertAlign val="superscript"/>
        <sz val="10"/>
        <rFont val="Arial"/>
        <family val="2"/>
      </rPr>
      <t xml:space="preserve">4 </t>
    </r>
    <r>
      <rPr>
        <sz val="10"/>
        <rFont val="Arial"/>
        <family val="2"/>
      </rPr>
      <t>Flint Creek Dam was originally constructed in 1901.  It did not operate from 1989-2012, and then reopened again in 2013</t>
    </r>
  </si>
  <si>
    <r>
      <t>Various</t>
    </r>
    <r>
      <rPr>
        <vertAlign val="superscript"/>
        <sz val="10"/>
        <color indexed="8"/>
        <rFont val="Arial"/>
        <family val="2"/>
      </rPr>
      <t>5</t>
    </r>
  </si>
  <si>
    <r>
      <t>Martinsdale Colony and others</t>
    </r>
    <r>
      <rPr>
        <vertAlign val="superscript"/>
        <sz val="10"/>
        <color indexed="8"/>
        <rFont val="Arial"/>
        <family val="2"/>
      </rPr>
      <t>5</t>
    </r>
  </si>
  <si>
    <r>
      <rPr>
        <vertAlign val="superscript"/>
        <sz val="11"/>
        <color theme="1"/>
        <rFont val="Calibri"/>
        <family val="2"/>
        <scheme val="minor"/>
      </rPr>
      <t>8</t>
    </r>
    <r>
      <rPr>
        <sz val="11"/>
        <color theme="1"/>
        <rFont val="Calibri"/>
        <family val="2"/>
        <scheme val="minor"/>
      </rPr>
      <t xml:space="preserve"> </t>
    </r>
    <r>
      <rPr>
        <sz val="10"/>
        <color theme="1"/>
        <rFont val="Arial"/>
        <family val="2"/>
      </rPr>
      <t>Horseshoe Bend sells its output to Idaho Power for 9 months of the year, to NorthWestern for 3 summer months, and its RECs are sold separately to a third party</t>
    </r>
  </si>
  <si>
    <r>
      <t xml:space="preserve">Fort Peck 1-5 </t>
    </r>
    <r>
      <rPr>
        <vertAlign val="superscript"/>
        <sz val="10"/>
        <color indexed="8"/>
        <rFont val="Arial"/>
        <family val="2"/>
      </rPr>
      <t>9</t>
    </r>
  </si>
  <si>
    <r>
      <t xml:space="preserve">9 </t>
    </r>
    <r>
      <rPr>
        <sz val="10"/>
        <rFont val="Arial"/>
        <family val="2"/>
      </rPr>
      <t>Units 1-3 are normally synchronized to WECC on the Western grid (105.3 MW nameplate) and units 4 and 5 are normally synchronized to the Midwest Reliability Organization on the Eastern grid (80 MW nameplate).  Unit 3 (43.5 MW nameplate) can readily be operated on either grid.</t>
    </r>
  </si>
  <si>
    <r>
      <rPr>
        <vertAlign val="superscript"/>
        <sz val="10"/>
        <rFont val="Arial"/>
        <family val="2"/>
      </rPr>
      <t>3</t>
    </r>
    <r>
      <rPr>
        <sz val="10"/>
        <rFont val="Arial"/>
        <family val="2"/>
      </rPr>
      <t xml:space="preserve"> </t>
    </r>
    <r>
      <rPr>
        <sz val="9"/>
        <rFont val="Arial"/>
        <family val="2"/>
      </rPr>
      <t>Distributes power generated at one US Corps of Engineers (Libby) and one US Bureau of Reclamation (Hungry Horse) dam.</t>
    </r>
  </si>
  <si>
    <r>
      <rPr>
        <vertAlign val="superscript"/>
        <sz val="10"/>
        <rFont val="Arial"/>
        <family val="2"/>
      </rPr>
      <t>4</t>
    </r>
    <r>
      <rPr>
        <sz val="10"/>
        <rFont val="Arial"/>
        <family val="2"/>
      </rPr>
      <t xml:space="preserve"> </t>
    </r>
    <r>
      <rPr>
        <sz val="9"/>
        <rFont val="Arial"/>
        <family val="2"/>
      </rPr>
      <t>Includes some of smaller NorthWestern Energy QFs.</t>
    </r>
  </si>
  <si>
    <r>
      <t xml:space="preserve">6 </t>
    </r>
    <r>
      <rPr>
        <sz val="9"/>
        <rFont val="Arial"/>
        <family val="2"/>
      </rPr>
      <t>Distributes power generated at US Corps of Engineers and US Bureau of Reclamation dams.</t>
    </r>
  </si>
  <si>
    <r>
      <t>Western Area Power Administration</t>
    </r>
    <r>
      <rPr>
        <vertAlign val="superscript"/>
        <sz val="10"/>
        <rFont val="Arial"/>
        <family val="2"/>
      </rPr>
      <t>6</t>
    </r>
  </si>
  <si>
    <r>
      <t xml:space="preserve">7 </t>
    </r>
    <r>
      <rPr>
        <sz val="9"/>
        <rFont val="Arial"/>
        <family val="2"/>
      </rPr>
      <t>Other includes Stoltz co-gen plant</t>
    </r>
  </si>
  <si>
    <r>
      <t>Other</t>
    </r>
    <r>
      <rPr>
        <vertAlign val="superscript"/>
        <sz val="10"/>
        <rFont val="Arial"/>
        <family val="2"/>
      </rPr>
      <t>7</t>
    </r>
  </si>
  <si>
    <r>
      <t xml:space="preserve">3 </t>
    </r>
    <r>
      <rPr>
        <sz val="9"/>
        <rFont val="Arial"/>
        <family val="2"/>
      </rPr>
      <t>Petroleum includes distillate fuel oil (all diesel and No. 1, No. 2, and No. 4 fuel oils), residual fuel oil (No. 5 and No. 6 fuel oils and bunker C fuel oil), jet fuel, kerosene, petroleum coke, waste oil, and beginning in 2011, propane.  Most oil burned today is in the form of petroleum coke at YELP which opened in 1995 and accounts for the uptick in that column.</t>
    </r>
  </si>
  <si>
    <t>Total Sales</t>
  </si>
  <si>
    <t>(MWh)</t>
  </si>
  <si>
    <t>Montana Generation by Largest In-State Plant Owners (in average MW for companies that have over 40 aMW generation)</t>
  </si>
  <si>
    <r>
      <rPr>
        <vertAlign val="superscript"/>
        <sz val="10"/>
        <rFont val="Arial"/>
        <family val="2"/>
      </rPr>
      <t>5</t>
    </r>
    <r>
      <rPr>
        <sz val="10"/>
        <rFont val="Arial"/>
        <family val="2"/>
      </rPr>
      <t xml:space="preserve"> </t>
    </r>
    <r>
      <rPr>
        <sz val="9"/>
        <rFont val="Arial"/>
        <family val="2"/>
      </rPr>
      <t>In 2014, the Salish-Kootenai Tribe took over the Kerr Dam from NorthWestern Energy and renamed it.  Before that, is was owned by PPL Montana.</t>
    </r>
  </si>
  <si>
    <r>
      <t>NATURAL GAS</t>
    </r>
    <r>
      <rPr>
        <b/>
        <vertAlign val="superscript"/>
        <sz val="10"/>
        <rFont val="Arial"/>
        <family val="2"/>
      </rPr>
      <t>5</t>
    </r>
  </si>
  <si>
    <t>Nameplate Capacity</t>
  </si>
  <si>
    <r>
      <t>2</t>
    </r>
    <r>
      <rPr>
        <sz val="9"/>
        <rFont val="Arial"/>
        <family val="2"/>
      </rPr>
      <t xml:space="preserve"> In 1998 and 1999, calculation of prices are based on data that include distribution utility receipts for delivering power for power marketers, but may not include revenue and sales for some power marketers.  This problem is believed to be most pronounced in 1999, the first full year of deregulation and are believed to be minimal in recent years.  Errors in price, where they exist, are most likely to occur in industrial prices.</t>
    </r>
  </si>
  <si>
    <r>
      <t>Year</t>
    </r>
    <r>
      <rPr>
        <b/>
        <vertAlign val="superscript"/>
        <sz val="10"/>
        <rFont val="Arial"/>
        <family val="2"/>
      </rPr>
      <t>2</t>
    </r>
  </si>
  <si>
    <t>retired</t>
  </si>
  <si>
    <t>In 2015, the Corette power plant was shut down and retired.</t>
  </si>
  <si>
    <t>Other generators</t>
  </si>
  <si>
    <r>
      <t xml:space="preserve">2 </t>
    </r>
    <r>
      <rPr>
        <sz val="9"/>
        <rFont val="Arial"/>
        <family val="2"/>
      </rPr>
      <t>Output for Colstrip 1-4 is reported for the entire facility, not individual units.  In this table, output was allocated/estimated among the partners on the basis of their ownership percentages.</t>
    </r>
  </si>
  <si>
    <t>COMPANY (Operator)</t>
  </si>
  <si>
    <t>Company (Distributor)</t>
  </si>
  <si>
    <t>Power Marketers</t>
  </si>
  <si>
    <r>
      <t>NorthWestern Corporation</t>
    </r>
    <r>
      <rPr>
        <vertAlign val="superscript"/>
        <sz val="10"/>
        <rFont val="Arial"/>
        <family val="2"/>
      </rPr>
      <t>2</t>
    </r>
  </si>
  <si>
    <r>
      <t xml:space="preserve">3 </t>
    </r>
    <r>
      <rPr>
        <sz val="9"/>
        <rFont val="Arial"/>
        <family val="2"/>
      </rPr>
      <t>Used to be PPL EnergyPlus LLC</t>
    </r>
  </si>
  <si>
    <r>
      <t>Talen Energy Marketing, LLC</t>
    </r>
    <r>
      <rPr>
        <vertAlign val="superscript"/>
        <sz val="10"/>
        <rFont val="Arial"/>
        <family val="2"/>
      </rPr>
      <t>3</t>
    </r>
  </si>
  <si>
    <t>NWE QF - Cycle Horseshoe Bend Wind LLC</t>
  </si>
  <si>
    <r>
      <t>UMGF</t>
    </r>
    <r>
      <rPr>
        <vertAlign val="superscript"/>
        <sz val="10"/>
        <color indexed="8"/>
        <rFont val="Arial"/>
        <family val="2"/>
      </rPr>
      <t>9</t>
    </r>
  </si>
  <si>
    <t>Big Horn Datapower Holdings LLC</t>
  </si>
  <si>
    <t>2011-2015</t>
  </si>
  <si>
    <t>NWE (assets formerly owned by PPL)</t>
  </si>
  <si>
    <r>
      <t xml:space="preserve">1 </t>
    </r>
    <r>
      <rPr>
        <sz val="9"/>
        <rFont val="Arial"/>
        <family val="2"/>
      </rPr>
      <t>aMW = average megawatt, or 8,760 megawatt hours in a year.  Average Megawatts may include fewer years than the column range given if the generator started up recently such as for Fairfield Wind which started in 2015</t>
    </r>
  </si>
  <si>
    <t>Big Horn Data Power Holdings</t>
  </si>
  <si>
    <r>
      <rPr>
        <vertAlign val="superscript"/>
        <sz val="10"/>
        <rFont val="Arial"/>
        <family val="2"/>
      </rPr>
      <t>8</t>
    </r>
    <r>
      <rPr>
        <sz val="10"/>
        <rFont val="Arial"/>
        <family val="2"/>
      </rPr>
      <t xml:space="preserve"> </t>
    </r>
    <r>
      <rPr>
        <sz val="9"/>
        <rFont val="Arial"/>
        <family val="2"/>
      </rPr>
      <t>In 2014, NorthWestern Energy took over PPL's hydro dams.  For simplicity, the hydros are included under 'Talen (includes former PPL assets) up to 2015, and are included under 'NorthWestern Energy' for the 2016-17 timeframe</t>
    </r>
  </si>
  <si>
    <r>
      <t>Talen Energy LLC (includes former PPL Montana assets)</t>
    </r>
    <r>
      <rPr>
        <vertAlign val="superscript"/>
        <sz val="10"/>
        <rFont val="Arial"/>
        <family val="2"/>
      </rPr>
      <t>2,8</t>
    </r>
  </si>
  <si>
    <t>Big Horn Data (formerly Rocky Mt)</t>
  </si>
  <si>
    <t>Oversight</t>
  </si>
  <si>
    <t>DA Wind</t>
  </si>
  <si>
    <t>NWE QF - Two Dot Wind Broadview East LLC</t>
  </si>
  <si>
    <t>Broadview East</t>
  </si>
  <si>
    <t>NWE QF - 71 Ranch LP</t>
  </si>
  <si>
    <t>Note: The Residential, Commercial and Industrial totals do not add up to the Totals in the right hand column because some utilities only reported one cumulative numbers and did not break out categories.  Also, the total average MW sales for Montana sum to 1544 aMW in this table.  Using data from Table E6, the total is 1679 aMW.  The difference is due to different data sources.</t>
  </si>
  <si>
    <t>NWE QF - Portentia Renewables</t>
  </si>
  <si>
    <t>71 Ranch LP</t>
  </si>
  <si>
    <t>NWE QF - DA Wind Investors LLP</t>
  </si>
  <si>
    <t>NWE QF - Oversight Resources LLC</t>
  </si>
  <si>
    <r>
      <t>NorthWestern Energy</t>
    </r>
    <r>
      <rPr>
        <vertAlign val="superscript"/>
        <sz val="10"/>
        <rFont val="Arial"/>
        <family val="2"/>
      </rPr>
      <t>2,4,8</t>
    </r>
    <r>
      <rPr>
        <sz val="10"/>
        <rFont val="Arial"/>
        <family val="2"/>
      </rPr>
      <t xml:space="preserve"> (includes former PPL Montana dams)</t>
    </r>
  </si>
  <si>
    <r>
      <rPr>
        <vertAlign val="superscript"/>
        <sz val="10"/>
        <color indexed="8"/>
        <rFont val="Arial"/>
        <family val="2"/>
      </rPr>
      <t xml:space="preserve">5 </t>
    </r>
    <r>
      <rPr>
        <sz val="10"/>
        <color indexed="8"/>
        <rFont val="Arial"/>
        <family val="2"/>
      </rPr>
      <t xml:space="preserve"> 'Other hydro' includes ten very small facilities located mostly on private land.  'Two Dot Martinsdale Colony and others' includes other Two Dot Wind LLC wind generation plants (Sheep Valley, Montana Marginal, Mission, and Moe Wind).  As of 2019, NorthWestern Energy is no longer buying power from Marginal, Mission and Agnew, so they may or may not be operational.  Together, these three specific farms make up just over 0.3 MW of capacity,</t>
    </r>
  </si>
  <si>
    <t>Note: The following dams were purchased by NorthWestern Energy in 2014 from PPL Montana-Black Eagle, Cochrane, Holter, Hauser, Madison, Morony, Mystic, Ryan, Thompson Falls, Kerr.  Kerr was subsequently purchased in 2015 by the Salish-Kootenai Tribe and was renamed Séliš, Ksanka QÍispé.</t>
  </si>
  <si>
    <t>Operated by Talen/Riverstone; actual ownership shared with five other utilities (see Table E3).</t>
  </si>
  <si>
    <t>Two Dot Wind LLC includes Martinsdale, Martinsdale S., Mission, Moe Wind, Montana Marginal, and Sheep Valley.  Mission and Montana Marginal may not be in operation as of 2019</t>
  </si>
  <si>
    <t>The Two Dot Wind Farm was owned by NJR Clean Energy Ventures as a NorthWestern Energy QF.  In 2018, NorthWestern energy bought it and brought it into their portfolio.</t>
  </si>
  <si>
    <t>Other hydro includes Wisconsin Creek, Boulder Creek Limited Partnership, Lower South Fork, Ross Creek, Pony, Pine Creek, Hanover, Cascade Creek and Barney Creek.  As of 2017, it also includes Strawberry Creek.</t>
  </si>
  <si>
    <r>
      <t>Bonneville Power Administration (dams owned by U.S. Government)</t>
    </r>
    <r>
      <rPr>
        <vertAlign val="superscript"/>
        <sz val="10"/>
        <rFont val="Arial"/>
        <family val="2"/>
      </rPr>
      <t>3</t>
    </r>
  </si>
  <si>
    <r>
      <t>Source:</t>
    </r>
    <r>
      <rPr>
        <sz val="10"/>
        <rFont val="Arial"/>
        <family val="2"/>
      </rPr>
      <t xml:space="preserve"> Same as in Table E2 plus Montana DEQ institutional knowledge and inquiries with utilities over time</t>
    </r>
  </si>
  <si>
    <r>
      <t xml:space="preserve">1 </t>
    </r>
    <r>
      <rPr>
        <sz val="9"/>
        <rFont val="Arial"/>
        <family val="2"/>
      </rPr>
      <t xml:space="preserve">Gross generation less the electric energy consumed at the generating station for facilities with greater than 1 MW nameplate and owned by or selling to electric utilities and cooperatives. Starting in 1983, annual output of non-utility plants selling into the grid is included. </t>
    </r>
  </si>
  <si>
    <r>
      <t>Sources:</t>
    </r>
    <r>
      <rPr>
        <sz val="9"/>
        <rFont val="Arial"/>
        <family val="2"/>
      </rPr>
      <t xml:space="preserve"> Federal Power Commission (1960-76); U.S. Department of Energy, Energy Information Administration, </t>
    </r>
    <r>
      <rPr>
        <i/>
        <sz val="9"/>
        <rFont val="Arial"/>
        <family val="2"/>
      </rPr>
      <t>Power Production, Fuel Consumption and Installed Capacity Data</t>
    </r>
    <r>
      <rPr>
        <sz val="9"/>
        <rFont val="Arial"/>
        <family val="2"/>
      </rPr>
      <t xml:space="preserve">, EIA-0049 (1977-80); U.S. Department of Energy, Energy Information Administration, </t>
    </r>
    <r>
      <rPr>
        <i/>
        <sz val="9"/>
        <rFont val="Arial"/>
        <family val="2"/>
      </rPr>
      <t xml:space="preserve">Electric Power Annual, </t>
    </r>
    <r>
      <rPr>
        <sz val="9"/>
        <rFont val="Arial"/>
        <family val="2"/>
      </rPr>
      <t>EIA-0348 (1981-89); U.S. Department of Energy, Energy Information Administration, 1990-2017, Form EIA-923 detailed data with previous form data (EIA-906/920), https://www.eia.gov/electricity/data/state/, 'Net Generation by State by Type of Producer by Energy Source, fille named 'Annual_generation_state'.  Solar data comes from NWE genertaing capacity additions as reported by Montana Renewable Energy Association based on data from NWE.</t>
    </r>
  </si>
  <si>
    <r>
      <t>1</t>
    </r>
    <r>
      <rPr>
        <sz val="9"/>
        <rFont val="Arial"/>
        <family val="2"/>
      </rPr>
      <t xml:space="preserve"> Average annual prices from 2000-2011, including 'All Montana Sales', were calculated by dividing total revenue by total sales as reported by Edison Electric Institute (1960-1999) and by U.S. Department of Energy, Energy Information Administration (2000-2011).  These figures are now given in the data and no longer need to be calculated.</t>
    </r>
  </si>
  <si>
    <t>U.S. Army Corps, U.S. Bureau of Rec. (dist. by BPA)</t>
  </si>
  <si>
    <r>
      <t>2</t>
    </r>
    <r>
      <rPr>
        <sz val="9"/>
        <rFont val="Arial"/>
        <family val="2"/>
      </rPr>
      <t xml:space="preserve"> These figures include direct sales and not the delivery-only electricity on NWE's system which is largely covered under the Power marketers numbers</t>
    </r>
  </si>
  <si>
    <t>STATE TOTALS</t>
  </si>
  <si>
    <r>
      <rPr>
        <vertAlign val="superscript"/>
        <sz val="9"/>
        <rFont val="Arial"/>
        <family val="2"/>
      </rPr>
      <t>6</t>
    </r>
    <r>
      <rPr>
        <sz val="9"/>
        <rFont val="Arial"/>
        <family val="2"/>
      </rPr>
      <t xml:space="preserve"> From 1990 forward, the TOTAL column includes minor amounts of generation from sources not listed in the table. Sources  listed in the table from 1990 on under the 'Other' column include electricity generated from biomass, biogas, wood burning,  blast furnace gas, propane gas, and other manufactured and waste gases derived from fossil fuels, and possibly purchased steam from an existing pipeline.  Biomass (electricity from burning wood) is missing from the data for a few years.  Starting in 2008, an additional "other" category was included in the U.S. EIA data increasing the numbers in this colums, most likely capturing landfill gas from the Flathead Co-op landfill-to-gas facility north of Kalispell. Specific Montana plants in the "Other" category include the Stoltz biomass plant, Flathead landfill biogas and Ormat waste heat among others. This table is useful for long-term trends; Table E2 is more detailed for recent production figures. </t>
    </r>
  </si>
  <si>
    <t>Montana-Dakota Utilities (MDU)</t>
  </si>
  <si>
    <t>Lewis and Clark totals now include the natural gas plant built in 2015 which supplied less than 1 aMW in 2017</t>
  </si>
  <si>
    <t>Pet Coke</t>
  </si>
  <si>
    <t>Average Capacity Factor</t>
  </si>
  <si>
    <t>Montana Electric Generation Capacity by Generating Fuel (2017)</t>
  </si>
  <si>
    <t>Nameplate Capacity (MW)</t>
  </si>
  <si>
    <t>Actual Generation (GWh)</t>
  </si>
  <si>
    <r>
      <t>Other</t>
    </r>
    <r>
      <rPr>
        <b/>
        <vertAlign val="superscript"/>
        <sz val="10"/>
        <rFont val="Arial"/>
        <family val="2"/>
      </rPr>
      <t>6</t>
    </r>
  </si>
  <si>
    <r>
      <t>TOTAL</t>
    </r>
    <r>
      <rPr>
        <b/>
        <vertAlign val="superscript"/>
        <sz val="10"/>
        <rFont val="Arial"/>
        <family val="2"/>
      </rPr>
      <t>6</t>
    </r>
  </si>
  <si>
    <t>2016-2018</t>
  </si>
  <si>
    <r>
      <t xml:space="preserve">5 </t>
    </r>
    <r>
      <rPr>
        <sz val="9"/>
        <rFont val="Arial"/>
        <family val="2"/>
      </rPr>
      <t>Solar data includes all utility scale generation, which is 1MW or larger.  In Montana, this includes energy from large solar farms that are 2 to 3 MW in size. It does not include very small wind or solar units such as those owned by residential customers (net-metered systems).</t>
    </r>
  </si>
  <si>
    <r>
      <t>Table E1.  Electric Power Generating Capacity by Company and Plant as of June 2020</t>
    </r>
    <r>
      <rPr>
        <b/>
        <vertAlign val="superscript"/>
        <sz val="14"/>
        <color indexed="8"/>
        <rFont val="Arial"/>
        <family val="2"/>
      </rPr>
      <t>1</t>
    </r>
    <r>
      <rPr>
        <b/>
        <sz val="14"/>
        <color indexed="8"/>
        <rFont val="Arial"/>
        <family val="2"/>
      </rPr>
      <t xml:space="preserve"> (Megawatts-MW)</t>
    </r>
  </si>
  <si>
    <t>South Peak</t>
  </si>
  <si>
    <t>NWE QF - Allete Clean Energy</t>
  </si>
  <si>
    <t>Consolidated Edison</t>
  </si>
  <si>
    <t>Big Timber Wind</t>
  </si>
  <si>
    <t>Enparc Inc.</t>
  </si>
  <si>
    <t>River Bend Solar, LLC</t>
  </si>
  <si>
    <t>South Mills Solar, LLC</t>
  </si>
  <si>
    <t>Green Meadow Solar, LLC</t>
  </si>
  <si>
    <t>Great Divide Solar, LLC</t>
  </si>
  <si>
    <t>Black Eagle Solar, LLC</t>
  </si>
  <si>
    <t>Magpie Solar, LLC</t>
  </si>
  <si>
    <t>Enparc inc.</t>
  </si>
  <si>
    <t>Consolodated Edison</t>
  </si>
  <si>
    <t>Stillwater Wind</t>
  </si>
  <si>
    <t>NWE QF- Pattern Energy LLC</t>
  </si>
  <si>
    <t>Pattern Energy</t>
  </si>
  <si>
    <r>
      <t>Table E5. Net Electric Generation by Type of Fuel Unit, 1960-2018</t>
    </r>
    <r>
      <rPr>
        <b/>
        <vertAlign val="superscript"/>
        <sz val="14"/>
        <rFont val="Arial"/>
        <family val="2"/>
      </rPr>
      <t>1,2</t>
    </r>
  </si>
  <si>
    <t>Table E6. Annual Sales of Electricity by Sector, 1960-2018 (million kilowatt-hours)</t>
  </si>
  <si>
    <r>
      <t>Table E7. Average Annual Retail Prices for Electricity Sold, 1960-2018 (cents per kilowatt-hour)</t>
    </r>
    <r>
      <rPr>
        <b/>
        <vertAlign val="superscript"/>
        <sz val="14"/>
        <rFont val="Arial"/>
        <family val="2"/>
      </rPr>
      <t>1</t>
    </r>
  </si>
  <si>
    <r>
      <t>Source:</t>
    </r>
    <r>
      <rPr>
        <sz val="9"/>
        <rFont val="Arial"/>
        <family val="2"/>
      </rPr>
      <t xml:space="preserve"> Edison Electric Institute, </t>
    </r>
    <r>
      <rPr>
        <i/>
        <sz val="9"/>
        <rFont val="Arial"/>
        <family val="2"/>
      </rPr>
      <t>Statistical Yearbook of the Electric Utility Industry</t>
    </r>
    <r>
      <rPr>
        <sz val="9"/>
        <rFont val="Arial"/>
        <family val="2"/>
      </rPr>
      <t>, 1961-2000; U.S. Department of Energy, Energy Information Administration, 2001-2018 (Data from forms EIA-861- schedules 4A-D, EIA-861S and EIA-861U)</t>
    </r>
  </si>
  <si>
    <t>Source: U.S. Department of Energy, Energy Information Administration, https://www.eia.gov/electricity/data/eia861/, Form EIA-861 and EIA-861S, U.S. EIA website; Data in files entitled, 'Sales_Ult_Cust_2018'.  The data in these files has been sorted.</t>
  </si>
  <si>
    <t>Table E8. Utility Retail Sales and Consumers by Utility Type, 2018</t>
  </si>
  <si>
    <r>
      <t>Sources:</t>
    </r>
    <r>
      <rPr>
        <sz val="10"/>
        <color indexed="8"/>
        <rFont val="Arial"/>
        <family val="2"/>
      </rPr>
      <t xml:space="preserve"> The initial operation date, name and location for facilities is from DEQ institutional knowledge and inquiries with utilities over time.  NorthWestern Energy has been particularly helpful with data. Current generation capacity is initially taken from U.S. DOE Energy Information Administration "Form EIA-860, Schedule 3, Generator Data", except where noted: Flathead Landfill Gas to Energy-John Gorosky, Flathead coop; MDU facilities-Darcy Neigum, MDU; Noxon Dam-Steve Esch, Avista; NorthWestern Energy facilities-Benjamin Fitch-Fleischmann, NWE; Boulder Creek, Steve Clairmont; NWE QFs including YELP, CELP, Two Dot Wind Farm, Broadwater Dam, South Dry Creek, Gordon Butte, Martinsdale Wind, Martinsdale S., Fairview, QF other hydro and QF other wind-Kelli Schermerhorn, NWE; Culbertson Waste Heat/Ormat Technologies--G Freeman, Ormat; Lake Creek-Clint Brewington, Northern Lights Cooperative.</t>
    </r>
  </si>
  <si>
    <t>Note: A Dash (--) indicates that the facility was not running in that year</t>
  </si>
  <si>
    <t>Data was provided in some previous years by Basin Electric Cooperative, as EIA data were incorrect and refered to waste heat recovery in North Dakota and South Dakota.  Recent data from U.S. EIA appears to be correct.</t>
  </si>
  <si>
    <t>Tiber (NWE portfolio)</t>
  </si>
  <si>
    <t>Lake Creek</t>
  </si>
  <si>
    <r>
      <t>Two Dot Wind</t>
    </r>
    <r>
      <rPr>
        <vertAlign val="superscript"/>
        <sz val="10"/>
        <rFont val="Arial"/>
        <family val="2"/>
      </rPr>
      <t>8</t>
    </r>
  </si>
  <si>
    <r>
      <t>Two Dot Wind Farm</t>
    </r>
    <r>
      <rPr>
        <vertAlign val="superscript"/>
        <sz val="10"/>
        <rFont val="Arial"/>
        <family val="2"/>
      </rPr>
      <t>9</t>
    </r>
  </si>
  <si>
    <r>
      <t>Other hydro (3.2 MW total)</t>
    </r>
    <r>
      <rPr>
        <vertAlign val="superscript"/>
        <sz val="10"/>
        <rFont val="Arial"/>
        <family val="2"/>
      </rPr>
      <t>10</t>
    </r>
  </si>
  <si>
    <r>
      <t>Lewis-Clark</t>
    </r>
    <r>
      <rPr>
        <vertAlign val="superscript"/>
        <sz val="10"/>
        <rFont val="Arial"/>
        <family val="2"/>
      </rPr>
      <t>6</t>
    </r>
    <r>
      <rPr>
        <sz val="10"/>
        <rFont val="Arial"/>
        <family val="2"/>
      </rPr>
      <t xml:space="preserve"> (mostly larger coal plant)</t>
    </r>
  </si>
  <si>
    <r>
      <t>NaturEner Glacier Wind Energy 1 LLC</t>
    </r>
    <r>
      <rPr>
        <vertAlign val="superscript"/>
        <sz val="10"/>
        <rFont val="Arial"/>
        <family val="2"/>
      </rPr>
      <t>7</t>
    </r>
  </si>
  <si>
    <r>
      <t>NaturEner Glacier Wind Energy 2 LLC</t>
    </r>
    <r>
      <rPr>
        <vertAlign val="superscript"/>
        <sz val="10"/>
        <rFont val="Arial"/>
        <family val="2"/>
      </rPr>
      <t>7</t>
    </r>
  </si>
  <si>
    <r>
      <t>Colstrip</t>
    </r>
    <r>
      <rPr>
        <vertAlign val="superscript"/>
        <sz val="10"/>
        <rFont val="Arial"/>
        <family val="2"/>
      </rPr>
      <t>12</t>
    </r>
  </si>
  <si>
    <r>
      <t>J E Corette</t>
    </r>
    <r>
      <rPr>
        <vertAlign val="superscript"/>
        <sz val="10"/>
        <rFont val="Arial"/>
        <family val="2"/>
      </rPr>
      <t>13</t>
    </r>
  </si>
  <si>
    <r>
      <t>Horseshoe Bend (NWE QF)</t>
    </r>
    <r>
      <rPr>
        <vertAlign val="superscript"/>
        <sz val="10"/>
        <rFont val="Arial"/>
        <family val="2"/>
      </rPr>
      <t>14</t>
    </r>
    <r>
      <rPr>
        <sz val="10"/>
        <rFont val="Arial"/>
        <family val="2"/>
      </rPr>
      <t xml:space="preserve"> </t>
    </r>
  </si>
  <si>
    <t>Note: Total Electric Generation Capacity for Montana in Table E2 differs from the figure in Table E1 due to newer facilities included in E1 not yet reflected in 2017 generation data in E2.</t>
  </si>
  <si>
    <r>
      <t>Table E2.  Net Electric Generation and Average Generation By Plant and Ownership, 2006-2018</t>
    </r>
    <r>
      <rPr>
        <b/>
        <vertAlign val="superscript"/>
        <sz val="14"/>
        <rFont val="Arial"/>
        <family val="2"/>
      </rPr>
      <t xml:space="preserve">1 </t>
    </r>
    <r>
      <rPr>
        <b/>
        <sz val="14"/>
        <rFont val="Arial"/>
        <family val="2"/>
      </rPr>
      <t>(MWh)</t>
    </r>
  </si>
  <si>
    <t>Reported average is for a period shorter than the number of years indicated by the column heading if the plant came on line during that period.</t>
  </si>
  <si>
    <t>Note: Reported average is for a period shorter than the number of years indicated by the column heading if the plant came on line during that period.</t>
  </si>
  <si>
    <t>2004</t>
  </si>
  <si>
    <t>2005</t>
  </si>
  <si>
    <t>2006</t>
  </si>
  <si>
    <r>
      <t>2011</t>
    </r>
    <r>
      <rPr>
        <vertAlign val="superscript"/>
        <sz val="10"/>
        <rFont val="Adobe Caslon Pro"/>
        <family val="1"/>
      </rPr>
      <t>4</t>
    </r>
  </si>
  <si>
    <r>
      <rPr>
        <vertAlign val="superscript"/>
        <sz val="9"/>
        <rFont val="Arial"/>
        <family val="2"/>
      </rPr>
      <t xml:space="preserve">4 </t>
    </r>
    <r>
      <rPr>
        <sz val="9"/>
        <rFont val="Arial"/>
        <family val="2"/>
      </rPr>
      <t>The Frank Bird Natural Gas plant in Billings stopped operating in the early 1980's, which likely accounts for the sudden drop in natural gas used for electric generation in 1982. The Dave Gates Generating Station which began production in 2011 accounts for the significant uptick in natural gas usage for 2011.  This increase in natural gas usage, increasing wind generation, and above average run-off years in 2011 and 2012 are some of the reasons for lower coal usage starting in 2011.</t>
    </r>
  </si>
  <si>
    <r>
      <t xml:space="preserve">Sources: </t>
    </r>
    <r>
      <rPr>
        <sz val="9"/>
        <rFont val="Arial"/>
        <family val="2"/>
      </rPr>
      <t xml:space="preserve">Federal Energy Regulatory Commission, Form 4 News Releases (1960-76); U.S. Department of Energy, Energy Information Administration, Electric Power Statistics, EIA-0034 (1977-78); U.S. Department of Energy, Energy Information Administration, Power Production, Fuel Consumption and Installed Capacity, EIA-0049 (1979); U.S. Department of Energy, Energy Information Administration, Electric Power Annual, EIA-0348 (1980-89); U.S. Department of Energy, Energy Information Administration, Electric Power Annual, Form EIA-923 detailed data with previous form data and Monthly Energy Review  (EIA-906/920), found in file 'Annual_consumption_state' (1990-2018) found at U.S. EIA website.  </t>
    </r>
  </si>
  <si>
    <r>
      <t>Sources:</t>
    </r>
    <r>
      <rPr>
        <sz val="9"/>
        <rFont val="Arial"/>
        <family val="2"/>
      </rPr>
      <t xml:space="preserve"> Federal Power Commission (1960-76); U.S. Department of Energy, Energy Information Administration, </t>
    </r>
    <r>
      <rPr>
        <i/>
        <sz val="9"/>
        <rFont val="Arial"/>
        <family val="2"/>
      </rPr>
      <t>Electric Power Statistics</t>
    </r>
    <r>
      <rPr>
        <sz val="9"/>
        <rFont val="Arial"/>
        <family val="2"/>
      </rPr>
      <t xml:space="preserve">, EIA-0034 (1977-78); U.S. Department of Energy, Energy Information Administration, </t>
    </r>
    <r>
      <rPr>
        <i/>
        <sz val="9"/>
        <rFont val="Arial"/>
        <family val="2"/>
      </rPr>
      <t>Financial Statistics of Electric Utilities and Interstate Natural Gas Pipeline Companies</t>
    </r>
    <r>
      <rPr>
        <sz val="9"/>
        <rFont val="Arial"/>
        <family val="2"/>
      </rPr>
      <t xml:space="preserve">, EIA-0147 (1979-80); U.S. Department of Energy, Energy Information Administration, </t>
    </r>
    <r>
      <rPr>
        <i/>
        <sz val="9"/>
        <rFont val="Arial"/>
        <family val="2"/>
      </rPr>
      <t>Electric Power Annual</t>
    </r>
    <r>
      <rPr>
        <sz val="9"/>
        <rFont val="Arial"/>
        <family val="2"/>
      </rPr>
      <t>, EIA-0348 (1981-99); U.S. Department of Energy, Energy Information Administration, Form 861 Database (2000-2018, Annual-by sector by state); 'sales_annual' in files.</t>
    </r>
  </si>
  <si>
    <r>
      <t xml:space="preserve">1 </t>
    </r>
    <r>
      <rPr>
        <sz val="9"/>
        <rFont val="Arial"/>
        <family val="2"/>
      </rPr>
      <t>Beginning in 2003 the 'Other Sector' category has been eliminated. The Residential sector consists of living quarters for private households.  Common uses of energy associated with this sector include space heating, water heating, air conditioning, lighting, refrigeration, cooking, and running a variety of other appliances.The Commercial sector consists of service-providing facilities and equipment of: businesses; Federal, State, and local governments; and other private and public organizations, such as religious, social, or fraternal groups. The commercial sector includes institutional living quarters and sewage treatment facilities. The industrial sector encompasses the following types of activity: manufacturing (NAICS codes 31-33); agriculture, forestry, and hunting (NAICS code 11); mining, including oil and gas extraction (NAICS code 21); natural gas distribution (NAICS code 2212); and construction (NAICS code 23). Overall energy use in this sector is largely for process heat and cooling and powering machinery, with lesser amounts used for facility heating, air conditioning, and lighting. Source: EIA Electric Power Monthly.</t>
    </r>
  </si>
  <si>
    <r>
      <rPr>
        <vertAlign val="superscript"/>
        <sz val="10"/>
        <rFont val="Arial"/>
        <family val="2"/>
      </rPr>
      <t>7</t>
    </r>
    <r>
      <rPr>
        <sz val="10"/>
        <rFont val="Arial"/>
        <family val="2"/>
      </rPr>
      <t xml:space="preserve"> In 2015, the Salish-Kootenai Tribe took over the Kerr Dam from NorthWestern Energy and renamed it Séliš, Ksanka QÍispé Dam.  Before that, it was owned by NorthWestern Energy and PPL Montana.</t>
    </r>
  </si>
  <si>
    <r>
      <t>Source:</t>
    </r>
    <r>
      <rPr>
        <sz val="10"/>
        <rFont val="Arial"/>
        <family val="2"/>
      </rPr>
      <t xml:space="preserve"> U.S. Department of Energy, Energy Information Administration, and more recently,'EIA-923 Monthly Generation and Fuel Consumption Time Series File', 2006-2017, file name for 2017 is EIA923_Schedules_2_3_4_5_M_12_2017_Final_Revision.xlsx , Page 1 MT Sorted tab; 906 and 920 databases (https://www.eia.gov/electricity/data/eia923/) except as follows:  Flathead Landfill Gas to Energy-John Gorosky-Flathead coop; MDU facilities-Darcy Neigum, MDU; Boulder Creek-Steve Clairmont; NWE QFs including YELP, CELP, Two Dot Wind Farm, Broadwater Dam, South Dry Creek, Gordon Butte, Martinsdale Wind, Martinsdale S., Fairview, QF other hydro and QF other wind-Kelli Schermerhorn, NWE; Culbertson Waste Heat/Ormat Technologies, G Freeman, Ormat; Lake Creek-Clint Brewington, Northern Lights Cooperative; Additional sources listed in footnotes 3-5 and 7.</t>
    </r>
  </si>
  <si>
    <r>
      <t>Table E3. Average Generation by Company (that generates at least 1.0 aMW) 2006-2010, and 2011-2015, and 2016-2018</t>
    </r>
    <r>
      <rPr>
        <b/>
        <vertAlign val="superscript"/>
        <sz val="14"/>
        <rFont val="Arial"/>
        <family val="2"/>
      </rPr>
      <t>1</t>
    </r>
  </si>
  <si>
    <t>Colstrip Ownership Percentages, 2020 (based on capability)</t>
  </si>
  <si>
    <r>
      <t>Table E4. Annual Consumption of Fuels for Electric Generation, 1960-2018</t>
    </r>
    <r>
      <rPr>
        <b/>
        <vertAlign val="superscript"/>
        <sz val="14"/>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</si>
</sst>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quot;$&quot;#,##0"/>
    <numFmt numFmtId="166" formatCode="#,##0.0"/>
    <numFmt numFmtId="167" formatCode="_(* #,##0_);_(* \(#,##0\);_(* &quot;-&quot;??_);_(@_)"/>
    <numFmt numFmtId="168" formatCode="#,##0.000"/>
    <numFmt numFmtId="169" formatCode="0.0%"/>
  </numFmts>
  <fonts count="66">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vertAlign val="superscript"/>
      <sz val="10"/>
      <name val="Arial"/>
      <family val="2"/>
    </font>
    <font>
      <b/>
      <sz val="14"/>
      <name val="Arial"/>
      <family val="2"/>
    </font>
    <font>
      <sz val="10"/>
      <color rgb="FFFF0000"/>
      <name val="Arial"/>
      <family val="2"/>
    </font>
    <font>
      <b/>
      <sz val="14"/>
      <color indexed="8"/>
      <name val="Arial"/>
      <family val="2"/>
    </font>
    <font>
      <sz val="10"/>
      <color indexed="8"/>
      <name val="Arial"/>
      <family val="2"/>
    </font>
    <font>
      <b/>
      <sz val="10"/>
      <color indexed="8"/>
      <name val="Arial"/>
      <family val="2"/>
    </font>
    <font>
      <vertAlign val="superscript"/>
      <sz val="10"/>
      <color indexed="8"/>
      <name val="Arial"/>
      <family val="2"/>
    </font>
    <font>
      <b/>
      <vertAlign val="superscript"/>
      <sz val="10"/>
      <name val="Arial"/>
      <family val="2"/>
    </font>
    <font>
      <sz val="9"/>
      <color indexed="8"/>
      <name val="Arial"/>
      <family val="2"/>
    </font>
    <font>
      <vertAlign val="superscript"/>
      <sz val="9"/>
      <color indexed="8"/>
      <name val="Arial"/>
      <family val="2"/>
    </font>
    <font>
      <vertAlign val="superscript"/>
      <sz val="9"/>
      <name val="Arial"/>
      <family val="2"/>
    </font>
    <font>
      <sz val="9"/>
      <name val="Arial"/>
      <family val="2"/>
    </font>
    <font>
      <sz val="10"/>
      <color theme="1"/>
      <name val="Arial"/>
      <family val="2"/>
    </font>
    <font>
      <b/>
      <vertAlign val="superscript"/>
      <sz val="14"/>
      <name val="Arial"/>
      <family val="2"/>
    </font>
    <font>
      <b/>
      <sz val="9"/>
      <name val="Arial"/>
      <family val="2"/>
    </font>
    <font>
      <i/>
      <sz val="9"/>
      <name val="Arial"/>
      <family val="2"/>
    </font>
    <font>
      <i/>
      <sz val="10"/>
      <name val="Arial"/>
      <family val="2"/>
    </font>
    <font>
      <u/>
      <sz val="10"/>
      <name val="Arial"/>
      <family val="2"/>
    </font>
    <font>
      <sz val="10"/>
      <name val="MS Sans Serif"/>
      <family val="2"/>
    </font>
    <font>
      <b/>
      <sz val="12"/>
      <name val="Arial"/>
      <family val="2"/>
    </font>
    <font>
      <sz val="14"/>
      <name val="Arial"/>
      <family val="2"/>
    </font>
    <font>
      <sz val="12"/>
      <name val="Arial"/>
      <family val="2"/>
    </font>
    <font>
      <sz val="9"/>
      <name val="MS Sans Serif"/>
      <family val="2"/>
    </font>
    <font>
      <u/>
      <sz val="9"/>
      <name val="Arial"/>
      <family val="2"/>
    </font>
    <font>
      <i/>
      <vertAlign val="superscript"/>
      <sz val="10"/>
      <name val="Arial"/>
      <family val="2"/>
    </font>
    <font>
      <b/>
      <u/>
      <sz val="10"/>
      <name val="Arial"/>
      <family val="2"/>
    </font>
    <font>
      <sz val="10"/>
      <color rgb="FF000000"/>
      <name val="Arial"/>
      <family val="2"/>
    </font>
    <font>
      <sz val="12"/>
      <name val="Helv"/>
    </font>
    <font>
      <b/>
      <vertAlign val="superscript"/>
      <sz val="14"/>
      <color indexed="8"/>
      <name val="Arial"/>
      <family val="2"/>
    </font>
    <font>
      <sz val="10"/>
      <color rgb="FF000080"/>
      <name val="Arial"/>
      <family val="2"/>
    </font>
    <font>
      <b/>
      <sz val="10"/>
      <color rgb="FFFF0000"/>
      <name val="Arial"/>
      <family val="2"/>
    </font>
    <font>
      <vertAlign val="superscript"/>
      <sz val="10"/>
      <name val="Adobe Caslon Pro"/>
      <family val="1"/>
    </font>
    <font>
      <sz val="11"/>
      <name val="Calibri"/>
      <family val="2"/>
      <scheme val="minor"/>
    </font>
    <font>
      <b/>
      <sz val="10"/>
      <color rgb="FF000000"/>
      <name val="Arial"/>
      <family val="2"/>
    </font>
    <font>
      <b/>
      <sz val="11"/>
      <name val="Calibri"/>
      <family val="2"/>
      <scheme val="minor"/>
    </font>
    <font>
      <b/>
      <u/>
      <sz val="11"/>
      <color theme="1"/>
      <name val="Calibri"/>
      <family val="2"/>
      <scheme val="minor"/>
    </font>
    <font>
      <b/>
      <sz val="14"/>
      <color theme="1"/>
      <name val="Calibri"/>
      <family val="2"/>
      <scheme val="minor"/>
    </font>
    <font>
      <b/>
      <sz val="12"/>
      <color indexed="8"/>
      <name val="Arial"/>
      <family val="2"/>
    </font>
    <font>
      <sz val="11"/>
      <color rgb="FFFF0000"/>
      <name val="Calibri"/>
      <family val="2"/>
      <scheme val="minor"/>
    </font>
    <font>
      <b/>
      <sz val="11"/>
      <color theme="1"/>
      <name val="Calibri"/>
      <family val="2"/>
      <scheme val="minor"/>
    </font>
    <font>
      <b/>
      <sz val="12"/>
      <name val="Calibri"/>
      <family val="2"/>
      <scheme val="minor"/>
    </font>
    <font>
      <vertAlign val="superscript"/>
      <sz val="11"/>
      <color theme="1"/>
      <name val="Calibri"/>
      <family val="2"/>
      <scheme val="minor"/>
    </font>
    <font>
      <b/>
      <sz val="8"/>
      <color indexed="81"/>
      <name val="Tahoma"/>
      <family val="2"/>
    </font>
    <font>
      <sz val="8"/>
      <color indexed="81"/>
      <name val="Tahoma"/>
      <family val="2"/>
    </font>
    <font>
      <sz val="11"/>
      <color theme="0"/>
      <name val="Calibri"/>
      <family val="2"/>
      <scheme val="minor"/>
    </font>
    <font>
      <sz val="10"/>
      <color theme="0"/>
      <name val="Arial"/>
      <family val="2"/>
    </font>
    <font>
      <sz val="10"/>
      <color indexed="8"/>
      <name val="Arial"/>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rgb="FF9C6500"/>
      <name val="Calibri"/>
      <family val="2"/>
      <scheme val="minor"/>
    </font>
    <font>
      <b/>
      <sz val="11"/>
      <color rgb="FFFF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top style="thick">
        <color auto="1"/>
      </top>
      <bottom style="thick">
        <color auto="1"/>
      </bottom>
      <diagonal/>
    </border>
    <border>
      <left/>
      <right style="thick">
        <color auto="1"/>
      </right>
      <top/>
      <bottom/>
      <diagonal/>
    </border>
    <border>
      <left/>
      <right style="thick">
        <color auto="1"/>
      </right>
      <top style="thick">
        <color auto="1"/>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2" fillId="0" borderId="0"/>
    <xf numFmtId="0" fontId="1" fillId="0" borderId="0"/>
    <xf numFmtId="0" fontId="3" fillId="0" borderId="0"/>
    <xf numFmtId="0" fontId="9" fillId="0" borderId="0"/>
    <xf numFmtId="0" fontId="3" fillId="0" borderId="0"/>
    <xf numFmtId="0" fontId="23" fillId="0" borderId="0"/>
    <xf numFmtId="43" fontId="2" fillId="0" borderId="0" applyFont="0" applyFill="0" applyBorder="0" applyAlignment="0" applyProtection="0"/>
    <xf numFmtId="0" fontId="1" fillId="0" borderId="0"/>
    <xf numFmtId="164" fontId="32" fillId="0" borderId="12"/>
    <xf numFmtId="43"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xf numFmtId="0" fontId="53" fillId="0" borderId="24" applyNumberFormat="0" applyFill="0" applyAlignment="0" applyProtection="0"/>
    <xf numFmtId="0" fontId="54" fillId="0" borderId="25" applyNumberFormat="0" applyFill="0" applyAlignment="0" applyProtection="0"/>
    <xf numFmtId="0" fontId="55" fillId="0" borderId="26" applyNumberFormat="0" applyFill="0" applyAlignment="0" applyProtection="0"/>
    <xf numFmtId="0" fontId="55" fillId="0" borderId="0" applyNumberFormat="0" applyFill="0" applyBorder="0" applyAlignment="0" applyProtection="0"/>
    <xf numFmtId="0" fontId="56" fillId="2" borderId="0" applyNumberFormat="0" applyBorder="0" applyAlignment="0" applyProtection="0"/>
    <xf numFmtId="0" fontId="57" fillId="3" borderId="0" applyNumberFormat="0" applyBorder="0" applyAlignment="0" applyProtection="0"/>
    <xf numFmtId="0" fontId="58" fillId="5" borderId="27" applyNumberFormat="0" applyAlignment="0" applyProtection="0"/>
    <xf numFmtId="0" fontId="59" fillId="6" borderId="28" applyNumberFormat="0" applyAlignment="0" applyProtection="0"/>
    <xf numFmtId="0" fontId="60" fillId="6" borderId="27" applyNumberFormat="0" applyAlignment="0" applyProtection="0"/>
    <xf numFmtId="0" fontId="61" fillId="0" borderId="29" applyNumberFormat="0" applyFill="0" applyAlignment="0" applyProtection="0"/>
    <xf numFmtId="0" fontId="62" fillId="7" borderId="30" applyNumberFormat="0" applyAlignment="0" applyProtection="0"/>
    <xf numFmtId="0" fontId="43" fillId="0" borderId="0" applyNumberFormat="0" applyFill="0" applyBorder="0" applyAlignment="0" applyProtection="0"/>
    <xf numFmtId="0" fontId="1" fillId="8" borderId="31" applyNumberFormat="0" applyFont="0" applyAlignment="0" applyProtection="0"/>
    <xf numFmtId="0" fontId="63" fillId="0" borderId="0" applyNumberFormat="0" applyFill="0" applyBorder="0" applyAlignment="0" applyProtection="0"/>
    <xf numFmtId="0" fontId="44" fillId="0" borderId="32" applyNumberFormat="0" applyFill="0" applyAlignment="0" applyProtection="0"/>
    <xf numFmtId="0" fontId="4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4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4" fillId="4" borderId="0" applyNumberFormat="0" applyBorder="0" applyAlignment="0" applyProtection="0"/>
    <xf numFmtId="0" fontId="2" fillId="0" borderId="0"/>
    <xf numFmtId="0" fontId="2" fillId="0" borderId="0"/>
    <xf numFmtId="0" fontId="49" fillId="12" borderId="0" applyNumberFormat="0" applyBorder="0" applyAlignment="0" applyProtection="0"/>
    <xf numFmtId="0" fontId="49" fillId="16" borderId="0" applyNumberFormat="0" applyBorder="0" applyAlignment="0" applyProtection="0"/>
    <xf numFmtId="0" fontId="49" fillId="20" borderId="0" applyNumberFormat="0" applyBorder="0" applyAlignment="0" applyProtection="0"/>
    <xf numFmtId="0" fontId="49" fillId="24" borderId="0" applyNumberFormat="0" applyBorder="0" applyAlignment="0" applyProtection="0"/>
    <xf numFmtId="0" fontId="49" fillId="28" borderId="0" applyNumberFormat="0" applyBorder="0" applyAlignment="0" applyProtection="0"/>
    <xf numFmtId="0" fontId="49" fillId="32" borderId="0" applyNumberFormat="0" applyBorder="0" applyAlignment="0" applyProtection="0"/>
  </cellStyleXfs>
  <cellXfs count="567">
    <xf numFmtId="0" fontId="0" fillId="0" borderId="0" xfId="0"/>
    <xf numFmtId="1" fontId="4" fillId="0" borderId="0" xfId="0" applyNumberFormat="1" applyFont="1" applyBorder="1"/>
    <xf numFmtId="0" fontId="3" fillId="0" borderId="0" xfId="0" applyFont="1"/>
    <xf numFmtId="166" fontId="13" fillId="0" borderId="0" xfId="0" applyNumberFormat="1" applyFont="1" applyBorder="1" applyAlignment="1"/>
    <xf numFmtId="3" fontId="13" fillId="0" borderId="0" xfId="0" applyNumberFormat="1" applyFont="1" applyBorder="1" applyAlignment="1"/>
    <xf numFmtId="164" fontId="4" fillId="0" borderId="0" xfId="0" applyNumberFormat="1" applyFont="1"/>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Border="1" applyAlignment="1">
      <alignment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1" fontId="3" fillId="0" borderId="9"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2"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2" fontId="3" fillId="0" borderId="0" xfId="0" applyNumberFormat="1" applyFont="1" applyAlignment="1">
      <alignment horizontal="center" vertical="center" wrapText="1"/>
    </xf>
    <xf numFmtId="2" fontId="3" fillId="0" borderId="0" xfId="0" applyNumberFormat="1" applyFont="1" applyBorder="1" applyAlignment="1">
      <alignment horizontal="center" vertical="center" wrapText="1"/>
    </xf>
    <xf numFmtId="0" fontId="3" fillId="0" borderId="9" xfId="0" quotePrefix="1" applyFont="1" applyFill="1" applyBorder="1" applyAlignment="1">
      <alignment horizontal="center" vertical="center" wrapText="1"/>
    </xf>
    <xf numFmtId="2" fontId="3" fillId="0" borderId="2" xfId="0" applyNumberFormat="1" applyFont="1" applyBorder="1" applyAlignment="1">
      <alignment horizont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Border="1" applyAlignment="1">
      <alignment horizontal="left" vertical="center" indent="4"/>
    </xf>
    <xf numFmtId="0" fontId="16" fillId="0" borderId="0" xfId="0" applyFont="1" applyAlignment="1">
      <alignment horizontal="left" vertical="center" indent="4"/>
    </xf>
    <xf numFmtId="0" fontId="3" fillId="0" borderId="0" xfId="0" applyFont="1" applyBorder="1" applyAlignment="1">
      <alignment horizontal="left" vertical="center" indent="4"/>
    </xf>
    <xf numFmtId="0" fontId="3" fillId="0" borderId="0" xfId="0" applyFont="1" applyAlignment="1">
      <alignment horizontal="left" vertical="center" indent="4"/>
    </xf>
    <xf numFmtId="0" fontId="16" fillId="0" borderId="0" xfId="0" applyFont="1" applyAlignment="1">
      <alignment vertical="center" wrapText="1"/>
    </xf>
    <xf numFmtId="0" fontId="6" fillId="0" borderId="0" xfId="1" applyFont="1" applyAlignment="1">
      <alignment horizontal="left" vertical="center"/>
    </xf>
    <xf numFmtId="3" fontId="3" fillId="0" borderId="0" xfId="1" applyNumberFormat="1" applyFont="1" applyAlignment="1">
      <alignment vertical="center" wrapText="1"/>
    </xf>
    <xf numFmtId="0" fontId="16" fillId="0" borderId="0" xfId="1" applyFont="1" applyAlignment="1">
      <alignment vertical="center" wrapText="1"/>
    </xf>
    <xf numFmtId="0" fontId="20"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16" fillId="0" borderId="0" xfId="1" applyFont="1" applyAlignment="1">
      <alignment horizontal="center" vertical="center"/>
    </xf>
    <xf numFmtId="3" fontId="20" fillId="0" borderId="0" xfId="1" applyNumberFormat="1" applyFont="1" applyAlignment="1">
      <alignment horizontal="left" vertical="center" indent="4"/>
    </xf>
    <xf numFmtId="0" fontId="19" fillId="0" borderId="0" xfId="1" applyFont="1" applyAlignment="1">
      <alignment horizontal="left" vertical="center"/>
    </xf>
    <xf numFmtId="3" fontId="3" fillId="0" borderId="0" xfId="1" applyNumberFormat="1" applyFont="1" applyFill="1" applyBorder="1" applyAlignment="1">
      <alignment horizontal="left" vertical="center"/>
    </xf>
    <xf numFmtId="3" fontId="3" fillId="0" borderId="0" xfId="1" applyNumberFormat="1" applyFont="1" applyBorder="1" applyAlignment="1">
      <alignment horizontal="right" vertical="center"/>
    </xf>
    <xf numFmtId="0" fontId="2" fillId="0" borderId="0" xfId="1"/>
    <xf numFmtId="0" fontId="4" fillId="0" borderId="0" xfId="1" applyFont="1" applyAlignment="1">
      <alignment horizontal="center" vertical="center"/>
    </xf>
    <xf numFmtId="0" fontId="4" fillId="0" borderId="0" xfId="1" applyFont="1" applyAlignment="1">
      <alignment horizontal="left" vertical="center"/>
    </xf>
    <xf numFmtId="0" fontId="4" fillId="0" borderId="12" xfId="1" applyFont="1" applyBorder="1" applyAlignment="1">
      <alignment horizontal="center" vertical="center"/>
    </xf>
    <xf numFmtId="0" fontId="3" fillId="0" borderId="6" xfId="1" applyFont="1" applyBorder="1" applyAlignment="1">
      <alignment vertical="center"/>
    </xf>
    <xf numFmtId="0" fontId="4" fillId="0" borderId="12"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4" fillId="0" borderId="1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3" fillId="0" borderId="11" xfId="1" applyFont="1" applyBorder="1" applyAlignment="1">
      <alignment vertical="center" wrapText="1"/>
    </xf>
    <xf numFmtId="1" fontId="3" fillId="0" borderId="9" xfId="1" applyNumberFormat="1" applyFont="1" applyFill="1" applyBorder="1" applyAlignment="1">
      <alignment horizontal="center" vertical="center"/>
    </xf>
    <xf numFmtId="1" fontId="3" fillId="0" borderId="0" xfId="1" applyNumberFormat="1" applyFont="1" applyFill="1" applyBorder="1" applyAlignment="1">
      <alignment horizontal="center" vertical="center"/>
    </xf>
    <xf numFmtId="1" fontId="3" fillId="0" borderId="0" xfId="1" applyNumberFormat="1" applyFont="1" applyFill="1" applyBorder="1" applyAlignment="1">
      <alignment horizontal="left" vertical="center" indent="2"/>
    </xf>
    <xf numFmtId="3" fontId="3" fillId="0" borderId="0" xfId="1" applyNumberFormat="1" applyFont="1" applyFill="1" applyBorder="1" applyAlignment="1">
      <alignment vertical="center"/>
    </xf>
    <xf numFmtId="0" fontId="3" fillId="0" borderId="9" xfId="1" applyFont="1" applyBorder="1" applyAlignment="1">
      <alignment vertical="center" wrapText="1"/>
    </xf>
    <xf numFmtId="3" fontId="3" fillId="0" borderId="0" xfId="1" applyNumberFormat="1" applyFont="1" applyFill="1" applyBorder="1" applyAlignment="1">
      <alignment horizontal="right" vertical="center"/>
    </xf>
    <xf numFmtId="1" fontId="3" fillId="0" borderId="0" xfId="1" applyNumberFormat="1" applyFont="1" applyFill="1" applyAlignment="1">
      <alignment horizontal="center" vertical="center"/>
    </xf>
    <xf numFmtId="1" fontId="3" fillId="0" borderId="0" xfId="1" applyNumberFormat="1" applyFont="1" applyFill="1" applyAlignment="1">
      <alignment horizontal="left" vertical="center" indent="2"/>
    </xf>
    <xf numFmtId="3" fontId="3" fillId="0" borderId="0" xfId="1" applyNumberFormat="1" applyFont="1" applyFill="1" applyAlignment="1">
      <alignment vertical="center"/>
    </xf>
    <xf numFmtId="3" fontId="3" fillId="0" borderId="0" xfId="1" applyNumberFormat="1" applyFont="1" applyFill="1" applyBorder="1" applyAlignment="1">
      <alignment horizontal="center" vertical="center"/>
    </xf>
    <xf numFmtId="3" fontId="3" fillId="0" borderId="0" xfId="1" applyNumberFormat="1" applyFont="1" applyFill="1" applyAlignment="1">
      <alignment horizontal="center" vertical="center"/>
    </xf>
    <xf numFmtId="1" fontId="3" fillId="0" borderId="9" xfId="1" quotePrefix="1" applyNumberFormat="1" applyFont="1" applyFill="1" applyBorder="1" applyAlignment="1">
      <alignment horizontal="center" vertical="center"/>
    </xf>
    <xf numFmtId="0" fontId="2" fillId="0" borderId="9" xfId="1" quotePrefix="1" applyFont="1" applyFill="1" applyBorder="1" applyAlignment="1">
      <alignment horizontal="center" vertical="center" wrapText="1"/>
    </xf>
    <xf numFmtId="0" fontId="5" fillId="0" borderId="0" xfId="1" applyFont="1" applyAlignment="1">
      <alignment vertical="center" wrapText="1"/>
    </xf>
    <xf numFmtId="0" fontId="4" fillId="0" borderId="0" xfId="1" applyFont="1" applyBorder="1" applyAlignment="1">
      <alignment horizontal="center" vertical="center"/>
    </xf>
    <xf numFmtId="0" fontId="16" fillId="0" borderId="0" xfId="1" applyFont="1" applyBorder="1" applyAlignment="1">
      <alignment horizontal="left" vertical="center"/>
    </xf>
    <xf numFmtId="0" fontId="16" fillId="0" borderId="0" xfId="1" applyFont="1" applyAlignment="1">
      <alignment horizontal="left" vertical="center"/>
    </xf>
    <xf numFmtId="0" fontId="16" fillId="0" borderId="0" xfId="1" applyFont="1" applyAlignment="1">
      <alignment vertical="center"/>
    </xf>
    <xf numFmtId="0" fontId="16" fillId="0" borderId="0" xfId="1" applyFont="1" applyAlignment="1">
      <alignment horizontal="center" vertical="center"/>
    </xf>
    <xf numFmtId="0" fontId="16" fillId="0" borderId="0" xfId="1" applyFont="1" applyBorder="1" applyAlignment="1">
      <alignment horizontal="left" vertical="center" indent="4"/>
    </xf>
    <xf numFmtId="0" fontId="16" fillId="0" borderId="0" xfId="1" applyFont="1" applyAlignment="1">
      <alignment horizontal="left" vertical="center" indent="4"/>
    </xf>
    <xf numFmtId="3" fontId="2" fillId="0" borderId="0" xfId="1" quotePrefix="1" applyNumberFormat="1" applyFill="1" applyBorder="1"/>
    <xf numFmtId="3" fontId="3" fillId="0" borderId="2" xfId="1" applyNumberFormat="1" applyFont="1" applyFill="1" applyBorder="1" applyAlignment="1">
      <alignment horizontal="center" vertical="center"/>
    </xf>
    <xf numFmtId="0" fontId="24" fillId="0" borderId="0" xfId="0" applyFont="1" applyFill="1" applyBorder="1" applyAlignment="1">
      <alignment horizontal="left" vertical="center" wrapText="1"/>
    </xf>
    <xf numFmtId="0" fontId="26" fillId="0" borderId="0" xfId="0" applyFont="1" applyAlignment="1">
      <alignment vertical="center" wrapText="1"/>
    </xf>
    <xf numFmtId="0" fontId="3" fillId="0" borderId="0" xfId="0" applyFont="1" applyAlignment="1">
      <alignment vertical="center" wrapText="1"/>
    </xf>
    <xf numFmtId="0" fontId="4" fillId="0" borderId="9" xfId="0" applyFont="1" applyFill="1" applyBorder="1" applyAlignment="1">
      <alignment horizontal="center" vertical="center"/>
    </xf>
    <xf numFmtId="166" fontId="4" fillId="0" borderId="0" xfId="0" applyNumberFormat="1" applyFont="1" applyFill="1" applyBorder="1" applyAlignment="1">
      <alignment horizontal="center" vertical="center" wrapText="1"/>
    </xf>
    <xf numFmtId="0" fontId="4" fillId="0" borderId="10" xfId="0" applyFont="1" applyFill="1" applyBorder="1" applyAlignment="1">
      <alignment horizontal="center" vertical="center"/>
    </xf>
    <xf numFmtId="166" fontId="4" fillId="0" borderId="0" xfId="0" applyNumberFormat="1" applyFont="1" applyFill="1" applyBorder="1" applyAlignment="1">
      <alignment vertical="center" wrapText="1"/>
    </xf>
    <xf numFmtId="3" fontId="3" fillId="0" borderId="0" xfId="0" applyNumberFormat="1" applyFont="1" applyFill="1" applyBorder="1" applyAlignment="1">
      <alignment vertical="center"/>
    </xf>
    <xf numFmtId="3" fontId="3" fillId="0" borderId="0" xfId="0" applyNumberFormat="1" applyFont="1" applyFill="1" applyBorder="1" applyAlignment="1">
      <alignment horizontal="right" vertical="center"/>
    </xf>
    <xf numFmtId="3" fontId="3" fillId="0" borderId="0" xfId="0" applyNumberFormat="1" applyFont="1" applyAlignment="1">
      <alignment vertical="center" wrapText="1"/>
    </xf>
    <xf numFmtId="164" fontId="3" fillId="0" borderId="0" xfId="0" applyNumberFormat="1" applyFont="1" applyFill="1" applyBorder="1" applyAlignment="1">
      <alignment vertical="center"/>
    </xf>
    <xf numFmtId="168" fontId="3" fillId="0" borderId="0" xfId="0" applyNumberFormat="1" applyFont="1"/>
    <xf numFmtId="0" fontId="3" fillId="0" borderId="9" xfId="0" applyFont="1" applyFill="1" applyBorder="1" applyAlignment="1">
      <alignment horizontal="center" vertical="center" wrapText="1"/>
    </xf>
    <xf numFmtId="1" fontId="3" fillId="0" borderId="9" xfId="0" quotePrefix="1" applyNumberFormat="1" applyFont="1" applyFill="1" applyBorder="1" applyAlignment="1">
      <alignment horizontal="center" vertical="center"/>
    </xf>
    <xf numFmtId="3" fontId="3" fillId="0" borderId="2" xfId="0" applyNumberFormat="1" applyFont="1" applyFill="1" applyBorder="1" applyAlignment="1">
      <alignment vertical="center"/>
    </xf>
    <xf numFmtId="0" fontId="16" fillId="0" borderId="0" xfId="0" applyFont="1" applyFill="1" applyBorder="1" applyAlignment="1">
      <alignment horizontal="left" vertical="center" wrapText="1"/>
    </xf>
    <xf numFmtId="166" fontId="16" fillId="0" borderId="0" xfId="0" applyNumberFormat="1" applyFont="1" applyFill="1" applyBorder="1" applyAlignment="1">
      <alignment horizontal="left" vertical="center"/>
    </xf>
    <xf numFmtId="0" fontId="16" fillId="0" borderId="0" xfId="0" applyFont="1" applyFill="1" applyBorder="1" applyAlignment="1">
      <alignment horizontal="left" vertical="center"/>
    </xf>
    <xf numFmtId="166" fontId="16" fillId="0" borderId="0" xfId="0" applyNumberFormat="1" applyFont="1" applyAlignment="1">
      <alignment vertical="center" wrapText="1"/>
    </xf>
    <xf numFmtId="166" fontId="16" fillId="0" borderId="0" xfId="0" applyNumberFormat="1" applyFont="1" applyFill="1" applyBorder="1" applyAlignment="1">
      <alignment vertical="center"/>
    </xf>
    <xf numFmtId="164" fontId="16" fillId="0" borderId="0" xfId="0" applyNumberFormat="1" applyFont="1" applyFill="1" applyBorder="1" applyAlignment="1">
      <alignment vertical="center"/>
    </xf>
    <xf numFmtId="0" fontId="16" fillId="0" borderId="0" xfId="0" applyFont="1"/>
    <xf numFmtId="166" fontId="3" fillId="0" borderId="0" xfId="0" applyNumberFormat="1" applyFont="1"/>
    <xf numFmtId="3" fontId="17" fillId="0" borderId="0" xfId="8" applyNumberFormat="1" applyFont="1"/>
    <xf numFmtId="3" fontId="2" fillId="0" borderId="0" xfId="1" applyNumberFormat="1" applyFont="1" applyBorder="1"/>
    <xf numFmtId="1" fontId="2" fillId="0" borderId="0" xfId="0" quotePrefix="1" applyNumberFormat="1" applyFont="1" applyFill="1" applyBorder="1" applyAlignment="1">
      <alignment horizontal="center" vertical="center"/>
    </xf>
    <xf numFmtId="0" fontId="6" fillId="0" borderId="0" xfId="0" applyFont="1"/>
    <xf numFmtId="166" fontId="2" fillId="0" borderId="0" xfId="0" applyNumberFormat="1" applyFont="1"/>
    <xf numFmtId="0" fontId="2" fillId="0" borderId="0" xfId="0" applyFont="1"/>
    <xf numFmtId="0" fontId="7" fillId="0" borderId="0" xfId="0" applyFont="1"/>
    <xf numFmtId="0" fontId="24" fillId="0" borderId="0" xfId="0" applyFont="1"/>
    <xf numFmtId="0" fontId="19" fillId="0" borderId="0" xfId="0" applyFont="1"/>
    <xf numFmtId="0" fontId="4" fillId="0" borderId="1" xfId="0" applyFont="1" applyBorder="1"/>
    <xf numFmtId="166" fontId="4" fillId="0" borderId="1" xfId="0" applyNumberFormat="1" applyFont="1" applyBorder="1"/>
    <xf numFmtId="0" fontId="28" fillId="0" borderId="0" xfId="0" applyFont="1" applyAlignment="1">
      <alignment horizontal="left"/>
    </xf>
    <xf numFmtId="0" fontId="28" fillId="0" borderId="0" xfId="0" applyFont="1"/>
    <xf numFmtId="0" fontId="4" fillId="0" borderId="0" xfId="0" applyFont="1"/>
    <xf numFmtId="0" fontId="21" fillId="0" borderId="0" xfId="0" applyFont="1"/>
    <xf numFmtId="164" fontId="2" fillId="0" borderId="0" xfId="0" applyNumberFormat="1" applyFont="1"/>
    <xf numFmtId="166" fontId="2" fillId="0" borderId="0" xfId="0" quotePrefix="1" applyNumberFormat="1" applyFont="1" applyAlignment="1">
      <alignment horizontal="center"/>
    </xf>
    <xf numFmtId="0" fontId="16" fillId="0" borderId="1" xfId="0" applyFont="1" applyBorder="1"/>
    <xf numFmtId="3" fontId="16" fillId="0" borderId="1" xfId="0" applyNumberFormat="1" applyFont="1" applyBorder="1"/>
    <xf numFmtId="0" fontId="22" fillId="0" borderId="0" xfId="0" applyFont="1" applyAlignment="1">
      <alignment horizontal="right"/>
    </xf>
    <xf numFmtId="164" fontId="2" fillId="0" borderId="1" xfId="0" applyNumberFormat="1" applyFont="1" applyBorder="1"/>
    <xf numFmtId="166" fontId="2" fillId="0" borderId="1" xfId="0" applyNumberFormat="1" applyFont="1" applyBorder="1"/>
    <xf numFmtId="3" fontId="2" fillId="0" borderId="0" xfId="1" applyNumberFormat="1" applyFont="1" applyAlignment="1">
      <alignment vertical="center" wrapText="1"/>
    </xf>
    <xf numFmtId="1" fontId="2" fillId="0" borderId="0" xfId="1" applyNumberFormat="1" applyFont="1" applyFill="1" applyBorder="1" applyAlignment="1">
      <alignment horizontal="left" vertical="center" indent="2"/>
    </xf>
    <xf numFmtId="3" fontId="3" fillId="0" borderId="16" xfId="0" applyNumberFormat="1" applyFont="1" applyFill="1" applyBorder="1" applyAlignment="1">
      <alignment vertical="center"/>
    </xf>
    <xf numFmtId="2" fontId="3" fillId="0" borderId="0" xfId="0" applyNumberFormat="1" applyFont="1" applyBorder="1" applyAlignment="1">
      <alignment horizontal="center"/>
    </xf>
    <xf numFmtId="0" fontId="9" fillId="0" borderId="0" xfId="0" applyFont="1" applyFill="1" applyBorder="1" applyAlignment="1">
      <alignment vertical="center"/>
    </xf>
    <xf numFmtId="0" fontId="10" fillId="0" borderId="0" xfId="0" applyFont="1" applyFill="1" applyBorder="1" applyAlignment="1">
      <alignment horizontal="left"/>
    </xf>
    <xf numFmtId="0" fontId="10" fillId="0" borderId="0" xfId="0" applyFont="1" applyFill="1" applyBorder="1"/>
    <xf numFmtId="0" fontId="10" fillId="0" borderId="5" xfId="0" applyFont="1" applyFill="1" applyBorder="1" applyAlignment="1">
      <alignment horizontal="center"/>
    </xf>
    <xf numFmtId="1" fontId="10" fillId="0" borderId="0" xfId="0" applyNumberFormat="1" applyFont="1" applyFill="1" applyBorder="1" applyAlignment="1">
      <alignment horizontal="center"/>
    </xf>
    <xf numFmtId="164" fontId="10" fillId="0" borderId="0" xfId="0" applyNumberFormat="1" applyFont="1" applyFill="1" applyBorder="1" applyAlignment="1">
      <alignment horizontal="center"/>
    </xf>
    <xf numFmtId="0" fontId="9" fillId="0" borderId="0" xfId="0" applyFont="1" applyFill="1" applyBorder="1"/>
    <xf numFmtId="0" fontId="35" fillId="0" borderId="0" xfId="0" applyFont="1" applyFill="1" applyBorder="1" applyAlignment="1">
      <alignment horizontal="left"/>
    </xf>
    <xf numFmtId="0" fontId="10" fillId="0" borderId="16" xfId="0" applyFont="1" applyFill="1" applyBorder="1" applyAlignment="1">
      <alignment horizontal="center"/>
    </xf>
    <xf numFmtId="0" fontId="10" fillId="0" borderId="14" xfId="0" applyFont="1" applyFill="1" applyBorder="1" applyAlignment="1">
      <alignment horizontal="left"/>
    </xf>
    <xf numFmtId="0" fontId="10" fillId="0" borderId="14" xfId="0" applyFont="1" applyFill="1" applyBorder="1" applyAlignment="1">
      <alignment horizontal="center"/>
    </xf>
    <xf numFmtId="0" fontId="10" fillId="0" borderId="15" xfId="0" applyFont="1" applyFill="1" applyBorder="1" applyAlignment="1">
      <alignment horizontal="center"/>
    </xf>
    <xf numFmtId="1" fontId="10" fillId="0" borderId="14" xfId="0" applyNumberFormat="1" applyFont="1" applyFill="1" applyBorder="1" applyAlignment="1">
      <alignment horizontal="center"/>
    </xf>
    <xf numFmtId="0" fontId="9" fillId="0" borderId="0" xfId="0" applyFont="1" applyFill="1" applyBorder="1" applyAlignment="1">
      <alignment horizontal="left"/>
    </xf>
    <xf numFmtId="0" fontId="9" fillId="0" borderId="16" xfId="0" applyFont="1" applyFill="1" applyBorder="1" applyAlignment="1">
      <alignment horizontal="center"/>
    </xf>
    <xf numFmtId="1"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0" xfId="0" applyNumberFormat="1" applyFont="1" applyFill="1" applyBorder="1" applyAlignment="1">
      <alignment horizontal="center" vertical="center"/>
    </xf>
    <xf numFmtId="166" fontId="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 fontId="9" fillId="0" borderId="0" xfId="0" applyNumberFormat="1" applyFont="1" applyFill="1" applyBorder="1" applyAlignment="1">
      <alignment horizontal="center" vertical="center"/>
    </xf>
    <xf numFmtId="0" fontId="0" fillId="0" borderId="0" xfId="0" applyBorder="1" applyAlignment="1">
      <alignment horizontal="center" vertical="center"/>
    </xf>
    <xf numFmtId="166" fontId="2" fillId="0" borderId="0" xfId="0" applyNumberFormat="1" applyFont="1" applyBorder="1" applyAlignment="1">
      <alignment horizontal="center" vertical="center"/>
    </xf>
    <xf numFmtId="3" fontId="2" fillId="0" borderId="0" xfId="0" applyNumberFormat="1" applyFont="1" applyBorder="1" applyAlignment="1">
      <alignment horizontal="left" vertical="center"/>
    </xf>
    <xf numFmtId="166"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left" vertical="center"/>
    </xf>
    <xf numFmtId="49" fontId="9" fillId="0" borderId="16"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1" fontId="9" fillId="0" borderId="0" xfId="0" applyNumberFormat="1" applyFont="1" applyFill="1" applyBorder="1" applyAlignment="1" applyProtection="1">
      <alignment horizontal="center" vertical="center"/>
    </xf>
    <xf numFmtId="166" fontId="9" fillId="0" borderId="0" xfId="0" applyNumberFormat="1" applyFont="1" applyFill="1" applyBorder="1" applyAlignment="1" applyProtection="1">
      <alignment horizontal="center" vertical="center"/>
    </xf>
    <xf numFmtId="0" fontId="34" fillId="0" borderId="16" xfId="0" applyNumberFormat="1" applyFont="1" applyBorder="1" applyAlignment="1">
      <alignment horizontal="center" vertical="center"/>
    </xf>
    <xf numFmtId="3" fontId="0" fillId="0" borderId="0" xfId="0" applyNumberFormat="1" applyBorder="1" applyAlignment="1">
      <alignment horizontal="center" vertical="center"/>
    </xf>
    <xf numFmtId="166" fontId="0" fillId="0" borderId="0" xfId="0" applyNumberFormat="1" applyBorder="1" applyAlignment="1">
      <alignment horizontal="center" vertical="center"/>
    </xf>
    <xf numFmtId="164" fontId="9" fillId="0" borderId="0" xfId="0" applyNumberFormat="1" applyFont="1" applyFill="1" applyBorder="1" applyAlignment="1">
      <alignment horizontal="left" vertical="center"/>
    </xf>
    <xf numFmtId="164" fontId="9"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0" xfId="0" applyFont="1" applyFill="1" applyBorder="1" applyAlignment="1">
      <alignment horizontal="center"/>
    </xf>
    <xf numFmtId="0" fontId="4" fillId="0" borderId="0" xfId="0" applyFont="1" applyBorder="1" applyAlignment="1">
      <alignment horizontal="left"/>
    </xf>
    <xf numFmtId="164" fontId="9" fillId="0" borderId="0" xfId="0" applyNumberFormat="1" applyFont="1" applyFill="1" applyBorder="1" applyAlignment="1" applyProtection="1">
      <alignment horizontal="center"/>
    </xf>
    <xf numFmtId="166" fontId="9" fillId="0" borderId="0" xfId="0" applyNumberFormat="1" applyFont="1" applyFill="1" applyBorder="1" applyAlignment="1" applyProtection="1">
      <alignment horizontal="center"/>
    </xf>
    <xf numFmtId="0" fontId="13" fillId="0" borderId="0" xfId="0" applyFont="1" applyFill="1" applyBorder="1"/>
    <xf numFmtId="1" fontId="16" fillId="0" borderId="0" xfId="0" applyNumberFormat="1" applyFont="1" applyFill="1" applyBorder="1" applyAlignment="1">
      <alignment horizontal="left" wrapText="1"/>
    </xf>
    <xf numFmtId="164" fontId="16" fillId="0" borderId="0" xfId="0" applyNumberFormat="1" applyFont="1" applyFill="1" applyBorder="1" applyAlignment="1">
      <alignment horizontal="left"/>
    </xf>
    <xf numFmtId="164" fontId="16" fillId="0" borderId="0" xfId="0" applyNumberFormat="1" applyFont="1" applyFill="1" applyBorder="1" applyAlignment="1">
      <alignment horizontal="center"/>
    </xf>
    <xf numFmtId="3" fontId="4" fillId="0" borderId="0" xfId="0" applyNumberFormat="1" applyFont="1" applyAlignment="1">
      <alignment wrapText="1"/>
    </xf>
    <xf numFmtId="3" fontId="3" fillId="0" borderId="16" xfId="1" applyNumberFormat="1" applyFont="1" applyFill="1" applyBorder="1" applyAlignment="1">
      <alignment horizontal="center" vertical="center"/>
    </xf>
    <xf numFmtId="3" fontId="2" fillId="0" borderId="0" xfId="0" applyNumberFormat="1" applyFont="1"/>
    <xf numFmtId="3" fontId="4" fillId="0" borderId="1" xfId="0" applyNumberFormat="1" applyFont="1" applyBorder="1" applyAlignment="1">
      <alignment wrapText="1"/>
    </xf>
    <xf numFmtId="3" fontId="2" fillId="0" borderId="1" xfId="0" applyNumberFormat="1" applyFont="1" applyBorder="1" applyAlignment="1">
      <alignment wrapText="1"/>
    </xf>
    <xf numFmtId="3" fontId="2" fillId="0" borderId="0" xfId="0" applyNumberFormat="1" applyFont="1" applyBorder="1" applyAlignment="1">
      <alignment wrapText="1"/>
    </xf>
    <xf numFmtId="3" fontId="4" fillId="0" borderId="0" xfId="0" applyNumberFormat="1" applyFont="1"/>
    <xf numFmtId="3" fontId="2" fillId="0" borderId="0" xfId="0" applyNumberFormat="1" applyFont="1" applyBorder="1"/>
    <xf numFmtId="3" fontId="2" fillId="0" borderId="5" xfId="0" applyNumberFormat="1" applyFont="1" applyBorder="1"/>
    <xf numFmtId="3" fontId="2" fillId="0" borderId="4" xfId="0" applyNumberFormat="1" applyFont="1" applyBorder="1"/>
    <xf numFmtId="3" fontId="4" fillId="0" borderId="4" xfId="0" applyNumberFormat="1" applyFont="1" applyBorder="1"/>
    <xf numFmtId="3" fontId="4" fillId="0" borderId="0" xfId="0" applyNumberFormat="1" applyFont="1" applyBorder="1"/>
    <xf numFmtId="3" fontId="22" fillId="0" borderId="0" xfId="0" applyNumberFormat="1" applyFont="1" applyBorder="1"/>
    <xf numFmtId="0" fontId="30" fillId="0" borderId="0" xfId="0" applyFont="1"/>
    <xf numFmtId="0" fontId="2" fillId="0" borderId="0" xfId="2" applyFont="1"/>
    <xf numFmtId="3" fontId="0" fillId="0" borderId="0" xfId="0" applyNumberFormat="1"/>
    <xf numFmtId="1" fontId="2" fillId="0" borderId="0" xfId="0" applyNumberFormat="1" applyFont="1"/>
    <xf numFmtId="169" fontId="2" fillId="0" borderId="0" xfId="0" applyNumberFormat="1" applyFont="1"/>
    <xf numFmtId="166" fontId="2" fillId="0" borderId="0" xfId="0" quotePrefix="1" applyNumberFormat="1" applyFont="1" applyBorder="1" applyAlignment="1">
      <alignment horizontal="center"/>
    </xf>
    <xf numFmtId="3" fontId="0" fillId="0" borderId="0" xfId="0" applyNumberFormat="1" applyBorder="1" applyAlignment="1">
      <alignment horizontal="center"/>
    </xf>
    <xf numFmtId="3" fontId="2" fillId="0" borderId="0" xfId="0" applyNumberFormat="1" applyFont="1" applyAlignment="1">
      <alignment horizontal="right"/>
    </xf>
    <xf numFmtId="3" fontId="31" fillId="0" borderId="0" xfId="0" applyNumberFormat="1" applyFont="1" applyAlignment="1">
      <alignment horizontal="right"/>
    </xf>
    <xf numFmtId="3" fontId="2" fillId="0" borderId="0" xfId="0" applyNumberFormat="1" applyFont="1" applyFill="1" applyBorder="1"/>
    <xf numFmtId="0" fontId="2" fillId="0" borderId="0" xfId="0" applyFont="1" applyBorder="1"/>
    <xf numFmtId="3" fontId="2" fillId="0" borderId="0" xfId="0" quotePrefix="1" applyNumberFormat="1" applyFont="1" applyBorder="1" applyAlignment="1">
      <alignment horizontal="center"/>
    </xf>
    <xf numFmtId="3" fontId="2" fillId="0" borderId="0" xfId="0" applyNumberFormat="1" applyFont="1" applyBorder="1" applyAlignment="1">
      <alignment vertical="center"/>
    </xf>
    <xf numFmtId="0" fontId="4" fillId="0" borderId="0" xfId="2" applyFont="1"/>
    <xf numFmtId="3" fontId="4" fillId="0" borderId="1" xfId="0" applyNumberFormat="1" applyFont="1" applyBorder="1" applyAlignment="1">
      <alignment vertical="center"/>
    </xf>
    <xf numFmtId="3" fontId="2" fillId="0" borderId="3" xfId="0" applyNumberFormat="1" applyFont="1" applyBorder="1"/>
    <xf numFmtId="3" fontId="2" fillId="0" borderId="1" xfId="0" applyNumberFormat="1" applyFont="1" applyBorder="1"/>
    <xf numFmtId="3" fontId="4" fillId="0" borderId="9" xfId="0" applyNumberFormat="1" applyFont="1" applyBorder="1"/>
    <xf numFmtId="166" fontId="2" fillId="0" borderId="5" xfId="0" applyNumberFormat="1" applyFont="1" applyBorder="1"/>
    <xf numFmtId="3" fontId="5" fillId="0" borderId="0" xfId="0" applyNumberFormat="1" applyFont="1"/>
    <xf numFmtId="0" fontId="5" fillId="0" borderId="0" xfId="0" applyFont="1"/>
    <xf numFmtId="165" fontId="2" fillId="0" borderId="0" xfId="0" quotePrefix="1" applyNumberFormat="1" applyFont="1" applyBorder="1" applyAlignment="1">
      <alignment horizontal="center"/>
    </xf>
    <xf numFmtId="164" fontId="4" fillId="0" borderId="0" xfId="4" applyNumberFormat="1" applyFont="1" applyFill="1" applyBorder="1" applyAlignment="1">
      <alignment horizontal="center"/>
    </xf>
    <xf numFmtId="164" fontId="7" fillId="0" borderId="0" xfId="0" applyNumberFormat="1" applyFont="1" applyBorder="1" applyAlignment="1">
      <alignment horizontal="center"/>
    </xf>
    <xf numFmtId="3" fontId="7" fillId="0" borderId="0" xfId="0" applyNumberFormat="1" applyFont="1" applyBorder="1" applyAlignment="1">
      <alignment horizontal="center"/>
    </xf>
    <xf numFmtId="166" fontId="7" fillId="0" borderId="0" xfId="0" applyNumberFormat="1" applyFont="1" applyBorder="1" applyAlignment="1">
      <alignment horizontal="center"/>
    </xf>
    <xf numFmtId="3" fontId="3" fillId="0" borderId="0" xfId="1" applyNumberFormat="1" applyFont="1" applyBorder="1" applyAlignment="1">
      <alignment vertical="center" wrapText="1"/>
    </xf>
    <xf numFmtId="1" fontId="3" fillId="0" borderId="0" xfId="1" applyNumberFormat="1" applyFont="1" applyFill="1" applyBorder="1" applyAlignment="1">
      <alignment horizontal="right" vertical="center"/>
    </xf>
    <xf numFmtId="0" fontId="10" fillId="0" borderId="0" xfId="0" applyFont="1" applyFill="1" applyBorder="1" applyAlignment="1">
      <alignment horizontal="left" vertical="center"/>
    </xf>
    <xf numFmtId="0" fontId="16" fillId="0" borderId="0" xfId="0" applyFont="1" applyBorder="1" applyAlignment="1">
      <alignment wrapText="1"/>
    </xf>
    <xf numFmtId="0" fontId="16" fillId="0" borderId="0" xfId="0" applyFont="1" applyBorder="1" applyAlignment="1">
      <alignment horizontal="left" vertical="center" wrapText="1"/>
    </xf>
    <xf numFmtId="1" fontId="9" fillId="0" borderId="0" xfId="0" applyNumberFormat="1" applyFont="1" applyBorder="1" applyAlignment="1">
      <alignment horizontal="left" wrapText="1"/>
    </xf>
    <xf numFmtId="3" fontId="17" fillId="0" borderId="0" xfId="0" applyNumberFormat="1" applyFont="1" applyAlignment="1">
      <alignment horizontal="right" vertical="center"/>
    </xf>
    <xf numFmtId="3" fontId="17" fillId="0" borderId="1" xfId="0" applyNumberFormat="1" applyFont="1" applyBorder="1" applyAlignment="1">
      <alignment horizontal="right" vertical="center"/>
    </xf>
    <xf numFmtId="166" fontId="9" fillId="0" borderId="0" xfId="0" quotePrefix="1" applyNumberFormat="1" applyFont="1" applyFill="1" applyBorder="1" applyAlignment="1">
      <alignment horizontal="center" vertical="center"/>
    </xf>
    <xf numFmtId="1" fontId="8" fillId="0" borderId="0" xfId="0" applyNumberFormat="1" applyFont="1" applyFill="1" applyBorder="1" applyAlignment="1">
      <alignment horizontal="left" vertical="center" wrapText="1"/>
    </xf>
    <xf numFmtId="164" fontId="10" fillId="0" borderId="18" xfId="0" applyNumberFormat="1" applyFont="1" applyFill="1" applyBorder="1" applyAlignment="1">
      <alignment horizontal="center"/>
    </xf>
    <xf numFmtId="164" fontId="10" fillId="0" borderId="13" xfId="0" applyNumberFormat="1" applyFont="1" applyFill="1" applyBorder="1" applyAlignment="1">
      <alignment horizontal="center"/>
    </xf>
    <xf numFmtId="164" fontId="10" fillId="0" borderId="19" xfId="0" applyNumberFormat="1" applyFont="1" applyFill="1" applyBorder="1" applyAlignment="1">
      <alignment horizontal="center"/>
    </xf>
    <xf numFmtId="164" fontId="9" fillId="0" borderId="13" xfId="0" applyNumberFormat="1" applyFont="1" applyFill="1" applyBorder="1" applyAlignment="1">
      <alignment horizontal="center"/>
    </xf>
    <xf numFmtId="166" fontId="2" fillId="0" borderId="13" xfId="0" applyNumberFormat="1" applyFont="1" applyFill="1" applyBorder="1" applyAlignment="1">
      <alignment horizontal="center" vertical="center"/>
    </xf>
    <xf numFmtId="166" fontId="9" fillId="0" borderId="13" xfId="0" applyNumberFormat="1" applyFont="1" applyFill="1" applyBorder="1" applyAlignment="1">
      <alignment horizontal="center" vertical="center"/>
    </xf>
    <xf numFmtId="166" fontId="9" fillId="0" borderId="13" xfId="0" applyNumberFormat="1" applyFont="1" applyFill="1" applyBorder="1" applyAlignment="1" applyProtection="1">
      <alignment horizontal="center" vertical="center"/>
    </xf>
    <xf numFmtId="166" fontId="0" fillId="0" borderId="13" xfId="0" applyNumberFormat="1" applyBorder="1" applyAlignment="1">
      <alignment horizontal="center" vertical="center"/>
    </xf>
    <xf numFmtId="166" fontId="2" fillId="0" borderId="17" xfId="0" applyNumberFormat="1" applyFont="1" applyFill="1" applyBorder="1" applyAlignment="1">
      <alignment horizontal="center" vertical="center"/>
    </xf>
    <xf numFmtId="1" fontId="2" fillId="0" borderId="0" xfId="0" applyNumberFormat="1" applyFont="1" applyFill="1" applyBorder="1" applyAlignment="1">
      <alignment horizontal="left" wrapText="1"/>
    </xf>
    <xf numFmtId="3" fontId="2" fillId="0" borderId="0" xfId="1" applyNumberFormat="1" applyFont="1" applyFill="1" applyBorder="1" applyAlignment="1">
      <alignment horizontal="center" vertical="center"/>
    </xf>
    <xf numFmtId="3" fontId="3" fillId="0" borderId="9" xfId="1" applyNumberFormat="1" applyFont="1" applyFill="1" applyBorder="1" applyAlignment="1">
      <alignment horizontal="center" vertical="center"/>
    </xf>
    <xf numFmtId="2" fontId="3" fillId="0" borderId="9" xfId="0" applyNumberFormat="1" applyFont="1" applyFill="1" applyBorder="1" applyAlignment="1">
      <alignment horizontal="center" vertical="center"/>
    </xf>
    <xf numFmtId="1" fontId="2" fillId="0" borderId="9" xfId="0" quotePrefix="1" applyNumberFormat="1" applyFont="1" applyFill="1" applyBorder="1" applyAlignment="1">
      <alignment horizontal="center" vertical="center"/>
    </xf>
    <xf numFmtId="1" fontId="2" fillId="0" borderId="9" xfId="1" applyNumberFormat="1" applyFont="1" applyFill="1" applyBorder="1" applyAlignment="1">
      <alignment horizontal="center" vertical="center"/>
    </xf>
    <xf numFmtId="3" fontId="2" fillId="0" borderId="0" xfId="0" quotePrefix="1" applyNumberFormat="1" applyFont="1" applyBorder="1" applyAlignment="1">
      <alignment horizontal="right"/>
    </xf>
    <xf numFmtId="0" fontId="4" fillId="0" borderId="12" xfId="0" applyFont="1" applyBorder="1" applyAlignment="1">
      <alignment horizontal="center" vertical="center"/>
    </xf>
    <xf numFmtId="0" fontId="4" fillId="0" borderId="12" xfId="0" applyFont="1" applyFill="1" applyBorder="1" applyAlignment="1">
      <alignment horizontal="center" vertical="center" wrapText="1"/>
    </xf>
    <xf numFmtId="0" fontId="4" fillId="0" borderId="16" xfId="0" applyFont="1" applyBorder="1" applyAlignment="1">
      <alignment vertical="center"/>
    </xf>
    <xf numFmtId="0" fontId="4" fillId="0" borderId="0" xfId="0" applyFont="1" applyBorder="1" applyAlignment="1">
      <alignment vertical="center"/>
    </xf>
    <xf numFmtId="2" fontId="3" fillId="0" borderId="16" xfId="0" applyNumberFormat="1" applyFont="1" applyBorder="1" applyAlignment="1">
      <alignment horizontal="center"/>
    </xf>
    <xf numFmtId="0" fontId="16" fillId="0" borderId="0" xfId="0" applyFont="1" applyFill="1" applyBorder="1" applyAlignment="1">
      <alignment horizontal="left" vertical="center" wrapText="1"/>
    </xf>
    <xf numFmtId="0" fontId="16" fillId="0" borderId="0" xfId="0" applyFont="1" applyAlignment="1">
      <alignment vertical="center" wrapText="1"/>
    </xf>
    <xf numFmtId="164" fontId="39" fillId="0" borderId="0" xfId="2" applyNumberFormat="1" applyFont="1" applyBorder="1" applyAlignment="1">
      <alignment horizontal="center"/>
    </xf>
    <xf numFmtId="164" fontId="37" fillId="0" borderId="0" xfId="2" applyNumberFormat="1" applyFont="1" applyBorder="1" applyAlignment="1">
      <alignment horizontal="center"/>
    </xf>
    <xf numFmtId="0" fontId="40" fillId="0" borderId="0" xfId="0" applyFont="1" applyBorder="1" applyAlignment="1">
      <alignment horizontal="center" vertical="center"/>
    </xf>
    <xf numFmtId="0" fontId="41" fillId="0" borderId="0" xfId="0" applyFont="1" applyBorder="1" applyAlignment="1">
      <alignment horizontal="center" vertical="center"/>
    </xf>
    <xf numFmtId="164" fontId="2" fillId="0" borderId="0" xfId="0" applyNumberFormat="1" applyFont="1" applyBorder="1"/>
    <xf numFmtId="166" fontId="2" fillId="0" borderId="0" xfId="0" applyNumberFormat="1" applyFont="1" applyBorder="1"/>
    <xf numFmtId="166" fontId="2" fillId="0" borderId="1" xfId="0" quotePrefix="1" applyNumberFormat="1" applyFont="1" applyBorder="1" applyAlignment="1">
      <alignment horizontal="center"/>
    </xf>
    <xf numFmtId="1" fontId="3" fillId="0" borderId="0" xfId="11" applyNumberFormat="1" applyFont="1" applyFill="1" applyAlignment="1">
      <alignment horizontal="right" vertical="center"/>
    </xf>
    <xf numFmtId="1" fontId="5" fillId="0" borderId="0" xfId="0" applyNumberFormat="1" applyFont="1" applyBorder="1" applyAlignment="1">
      <alignment horizontal="left" wrapText="1"/>
    </xf>
    <xf numFmtId="1" fontId="2" fillId="0" borderId="0" xfId="0" applyNumberFormat="1" applyFont="1" applyBorder="1" applyAlignment="1">
      <alignment horizontal="left" wrapText="1"/>
    </xf>
    <xf numFmtId="164" fontId="15" fillId="0" borderId="0" xfId="0" applyNumberFormat="1" applyFont="1" applyAlignment="1">
      <alignment wrapText="1"/>
    </xf>
    <xf numFmtId="3" fontId="2" fillId="0" borderId="0" xfId="0" applyNumberFormat="1" applyFont="1" applyFill="1" applyBorder="1" applyAlignment="1">
      <alignment horizontal="left" vertical="center"/>
    </xf>
    <xf numFmtId="1" fontId="5" fillId="0" borderId="0" xfId="0" applyNumberFormat="1" applyFont="1" applyBorder="1" applyAlignment="1">
      <alignment horizontal="left"/>
    </xf>
    <xf numFmtId="167" fontId="42" fillId="0" borderId="0" xfId="10" applyNumberFormat="1" applyFont="1" applyFill="1" applyBorder="1" applyAlignment="1" applyProtection="1">
      <alignment horizontal="center"/>
    </xf>
    <xf numFmtId="0" fontId="24" fillId="0" borderId="0" xfId="0" applyFont="1" applyBorder="1" applyAlignment="1">
      <alignment horizontal="left"/>
    </xf>
    <xf numFmtId="1" fontId="2" fillId="0" borderId="0" xfId="1" applyNumberFormat="1" applyFont="1" applyFill="1" applyAlignment="1">
      <alignment horizontal="center" vertical="center"/>
    </xf>
    <xf numFmtId="0" fontId="0" fillId="0" borderId="0" xfId="0" applyAlignment="1">
      <alignment wrapText="1"/>
    </xf>
    <xf numFmtId="164" fontId="15" fillId="0" borderId="0" xfId="0" applyNumberFormat="1" applyFont="1" applyAlignment="1">
      <alignment horizontal="center" wrapText="1"/>
    </xf>
    <xf numFmtId="0" fontId="2" fillId="0" borderId="0" xfId="0" applyFont="1" applyBorder="1" applyAlignment="1">
      <alignment vertical="center" wrapText="1"/>
    </xf>
    <xf numFmtId="3" fontId="4" fillId="0" borderId="0" xfId="0" applyNumberFormat="1" applyFont="1" applyAlignment="1">
      <alignment horizontal="center" wrapText="1"/>
    </xf>
    <xf numFmtId="0" fontId="0" fillId="0" borderId="0" xfId="0" applyAlignment="1">
      <alignment horizontal="center"/>
    </xf>
    <xf numFmtId="1" fontId="8" fillId="0" borderId="1" xfId="0" applyNumberFormat="1" applyFont="1" applyBorder="1"/>
    <xf numFmtId="3" fontId="9" fillId="0" borderId="1" xfId="0" applyNumberFormat="1" applyFont="1" applyBorder="1"/>
    <xf numFmtId="164" fontId="9" fillId="0" borderId="1" xfId="0" applyNumberFormat="1" applyFont="1" applyBorder="1"/>
    <xf numFmtId="166" fontId="9" fillId="0" borderId="1" xfId="0" applyNumberFormat="1" applyFont="1" applyBorder="1"/>
    <xf numFmtId="0" fontId="9" fillId="0" borderId="0" xfId="0" applyFont="1"/>
    <xf numFmtId="1" fontId="9" fillId="0" borderId="0" xfId="0" applyNumberFormat="1" applyFont="1"/>
    <xf numFmtId="3" fontId="9" fillId="0" borderId="0" xfId="0" applyNumberFormat="1" applyFont="1"/>
    <xf numFmtId="166" fontId="9" fillId="0" borderId="0" xfId="0" applyNumberFormat="1" applyFont="1"/>
    <xf numFmtId="164" fontId="2" fillId="0" borderId="0" xfId="0" quotePrefix="1" applyNumberFormat="1" applyFont="1"/>
    <xf numFmtId="3" fontId="9" fillId="0" borderId="0" xfId="0" applyNumberFormat="1" applyFont="1" applyAlignment="1">
      <alignment horizontal="center"/>
    </xf>
    <xf numFmtId="166" fontId="9" fillId="0" borderId="0" xfId="0" applyNumberFormat="1" applyFont="1" applyAlignment="1">
      <alignment horizontal="center"/>
    </xf>
    <xf numFmtId="1" fontId="10" fillId="0" borderId="1" xfId="0" applyNumberFormat="1" applyFont="1" applyBorder="1"/>
    <xf numFmtId="164" fontId="9" fillId="0" borderId="1" xfId="0" applyNumberFormat="1" applyFont="1" applyBorder="1" applyAlignment="1">
      <alignment horizontal="center"/>
    </xf>
    <xf numFmtId="3" fontId="9" fillId="0" borderId="1" xfId="0" applyNumberFormat="1" applyFont="1" applyBorder="1" applyAlignment="1">
      <alignment horizontal="center"/>
    </xf>
    <xf numFmtId="166" fontId="9" fillId="0" borderId="1" xfId="0" applyNumberFormat="1" applyFont="1" applyBorder="1" applyAlignment="1">
      <alignment horizontal="center"/>
    </xf>
    <xf numFmtId="164" fontId="9" fillId="0" borderId="0" xfId="0" applyNumberFormat="1" applyFont="1"/>
    <xf numFmtId="165" fontId="9" fillId="0" borderId="0" xfId="0" applyNumberFormat="1" applyFont="1"/>
    <xf numFmtId="164" fontId="2" fillId="0" borderId="0" xfId="0" applyNumberFormat="1" applyFont="1" applyAlignment="1">
      <alignment horizontal="center"/>
    </xf>
    <xf numFmtId="0" fontId="37" fillId="0" borderId="0" xfId="0" applyFont="1"/>
    <xf numFmtId="165" fontId="2" fillId="0" borderId="0" xfId="0" applyNumberFormat="1" applyFont="1"/>
    <xf numFmtId="1" fontId="4" fillId="0" borderId="0" xfId="0" applyNumberFormat="1" applyFont="1"/>
    <xf numFmtId="164" fontId="7" fillId="0" borderId="0" xfId="0" applyNumberFormat="1" applyFont="1" applyAlignment="1">
      <alignment horizontal="center"/>
    </xf>
    <xf numFmtId="167" fontId="7" fillId="0" borderId="0" xfId="7" applyNumberFormat="1" applyFont="1" applyAlignment="1">
      <alignment horizontal="center"/>
    </xf>
    <xf numFmtId="167" fontId="39" fillId="0" borderId="0" xfId="7" applyNumberFormat="1" applyFont="1" applyAlignment="1">
      <alignment horizontal="center"/>
    </xf>
    <xf numFmtId="167" fontId="37" fillId="0" borderId="0" xfId="7" applyNumberFormat="1" applyFont="1" applyAlignment="1">
      <alignment horizontal="center"/>
    </xf>
    <xf numFmtId="164" fontId="37" fillId="0" borderId="0" xfId="2" applyNumberFormat="1" applyFont="1" applyAlignment="1">
      <alignment horizontal="center"/>
    </xf>
    <xf numFmtId="167" fontId="43" fillId="0" borderId="0" xfId="7" applyNumberFormat="1" applyFont="1" applyAlignment="1">
      <alignment horizontal="center"/>
    </xf>
    <xf numFmtId="0" fontId="2" fillId="0" borderId="0" xfId="0" quotePrefix="1" applyNumberFormat="1" applyFont="1"/>
    <xf numFmtId="1" fontId="2" fillId="0" borderId="9" xfId="0" applyNumberFormat="1" applyFont="1" applyBorder="1"/>
    <xf numFmtId="1" fontId="7" fillId="0" borderId="0" xfId="0" applyNumberFormat="1" applyFont="1"/>
    <xf numFmtId="3" fontId="7" fillId="0" borderId="0" xfId="0" applyNumberFormat="1" applyFont="1" applyAlignment="1">
      <alignment horizontal="center"/>
    </xf>
    <xf numFmtId="166" fontId="7" fillId="0" borderId="0" xfId="0" applyNumberFormat="1" applyFont="1" applyAlignment="1">
      <alignment horizontal="center"/>
    </xf>
    <xf numFmtId="0" fontId="13" fillId="0" borderId="0" xfId="0" applyFont="1" applyAlignment="1">
      <alignment vertical="center"/>
    </xf>
    <xf numFmtId="3" fontId="13" fillId="0" borderId="0" xfId="0" applyNumberFormat="1" applyFont="1" applyAlignment="1"/>
    <xf numFmtId="164" fontId="13" fillId="0" borderId="0" xfId="0" applyNumberFormat="1" applyFont="1" applyAlignment="1"/>
    <xf numFmtId="166" fontId="13" fillId="0" borderId="0" xfId="0" applyNumberFormat="1" applyFont="1" applyAlignment="1"/>
    <xf numFmtId="0" fontId="13" fillId="0" borderId="0" xfId="0" applyFont="1" applyAlignment="1"/>
    <xf numFmtId="0" fontId="13" fillId="0" borderId="0" xfId="0" applyFont="1"/>
    <xf numFmtId="0" fontId="14" fillId="0" borderId="0" xfId="0" applyFont="1" applyAlignment="1">
      <alignment vertical="center"/>
    </xf>
    <xf numFmtId="3" fontId="13" fillId="0" borderId="0" xfId="0" applyNumberFormat="1" applyFont="1" applyAlignment="1">
      <alignment wrapText="1"/>
    </xf>
    <xf numFmtId="164" fontId="13" fillId="0" borderId="0" xfId="0" applyNumberFormat="1" applyFont="1" applyAlignment="1">
      <alignment wrapText="1"/>
    </xf>
    <xf numFmtId="0" fontId="13" fillId="0" borderId="0" xfId="0" applyFont="1" applyAlignment="1">
      <alignment wrapText="1"/>
    </xf>
    <xf numFmtId="166" fontId="13" fillId="0" borderId="0" xfId="0" applyNumberFormat="1" applyFont="1" applyAlignment="1">
      <alignment wrapText="1"/>
    </xf>
    <xf numFmtId="3" fontId="14" fillId="0" borderId="0" xfId="0" applyNumberFormat="1" applyFont="1" applyAlignment="1"/>
    <xf numFmtId="3" fontId="15" fillId="0" borderId="0" xfId="0" applyNumberFormat="1" applyFont="1" applyAlignment="1">
      <alignment wrapText="1"/>
    </xf>
    <xf numFmtId="0" fontId="2" fillId="0" borderId="0" xfId="0" applyFont="1" applyAlignment="1">
      <alignment wrapText="1"/>
    </xf>
    <xf numFmtId="0" fontId="15" fillId="0" borderId="0" xfId="0" applyNumberFormat="1" applyFont="1" applyAlignment="1">
      <alignment wrapText="1"/>
    </xf>
    <xf numFmtId="0" fontId="27" fillId="0" borderId="0" xfId="0" applyFont="1" applyAlignment="1">
      <alignment wrapText="1"/>
    </xf>
    <xf numFmtId="0" fontId="44" fillId="0" borderId="0" xfId="0" applyFont="1"/>
    <xf numFmtId="0" fontId="44" fillId="0" borderId="0" xfId="0" applyFont="1" applyAlignment="1">
      <alignment horizontal="center"/>
    </xf>
    <xf numFmtId="1" fontId="4" fillId="0" borderId="21" xfId="0" applyNumberFormat="1" applyFont="1" applyBorder="1"/>
    <xf numFmtId="164" fontId="45" fillId="0" borderId="21" xfId="2" applyNumberFormat="1" applyFont="1" applyBorder="1" applyAlignment="1">
      <alignment horizontal="center"/>
    </xf>
    <xf numFmtId="1" fontId="2" fillId="0" borderId="0" xfId="1" applyNumberFormat="1" applyFont="1" applyFill="1" applyBorder="1" applyAlignment="1">
      <alignment horizontal="center" vertical="center"/>
    </xf>
    <xf numFmtId="0" fontId="2" fillId="0" borderId="0" xfId="0" applyFont="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2" fillId="0" borderId="16" xfId="0" applyFont="1" applyBorder="1" applyAlignment="1">
      <alignment vertical="center"/>
    </xf>
    <xf numFmtId="1" fontId="2" fillId="0" borderId="9" xfId="0" applyNumberFormat="1" applyFont="1" applyFill="1" applyBorder="1" applyAlignment="1">
      <alignment horizontal="center" vertical="center"/>
    </xf>
    <xf numFmtId="3" fontId="2" fillId="0" borderId="0" xfId="0" applyNumberFormat="1" applyFont="1" applyFill="1" applyBorder="1" applyAlignment="1">
      <alignment horizontal="right" vertical="center"/>
    </xf>
    <xf numFmtId="1" fontId="2" fillId="0" borderId="0" xfId="0" applyNumberFormat="1" applyFont="1" applyFill="1" applyAlignment="1">
      <alignment horizontal="right" vertical="center"/>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2" fillId="0" borderId="0" xfId="0" applyFont="1" applyAlignment="1">
      <alignment vertical="center" wrapText="1"/>
    </xf>
    <xf numFmtId="3" fontId="2" fillId="0" borderId="16" xfId="0" applyNumberFormat="1" applyFont="1" applyFill="1" applyBorder="1" applyAlignment="1">
      <alignment horizontal="right" vertical="center"/>
    </xf>
    <xf numFmtId="1" fontId="2" fillId="0" borderId="0" xfId="0" applyNumberFormat="1" applyFont="1" applyFill="1" applyAlignment="1">
      <alignment vertical="center"/>
    </xf>
    <xf numFmtId="3" fontId="2" fillId="0" borderId="0" xfId="0" applyNumberFormat="1" applyFont="1" applyFill="1" applyAlignment="1">
      <alignment horizontal="right" vertical="center"/>
    </xf>
    <xf numFmtId="3" fontId="2" fillId="0" borderId="0" xfId="0" applyNumberFormat="1" applyFont="1" applyBorder="1" applyAlignment="1">
      <alignment horizontal="right" vertical="center"/>
    </xf>
    <xf numFmtId="3" fontId="2" fillId="0" borderId="16" xfId="0" applyNumberFormat="1" applyFont="1" applyBorder="1" applyAlignment="1">
      <alignment horizontal="right" vertical="center"/>
    </xf>
    <xf numFmtId="3" fontId="2" fillId="0" borderId="16" xfId="1" applyNumberFormat="1" applyFont="1" applyBorder="1" applyAlignment="1">
      <alignment horizontal="right" vertical="center"/>
    </xf>
    <xf numFmtId="3" fontId="2" fillId="0" borderId="0" xfId="1" applyNumberFormat="1" applyFont="1" applyBorder="1" applyAlignment="1">
      <alignment vertical="center" wrapText="1"/>
    </xf>
    <xf numFmtId="3" fontId="2" fillId="0" borderId="0" xfId="1" applyNumberFormat="1" applyFont="1" applyBorder="1" applyAlignment="1">
      <alignment horizontal="right" vertical="center"/>
    </xf>
    <xf numFmtId="0" fontId="2" fillId="0" borderId="0" xfId="0" applyFont="1" applyBorder="1" applyAlignment="1">
      <alignment horizontal="left" vertical="center" wrapText="1"/>
    </xf>
    <xf numFmtId="3" fontId="2" fillId="0" borderId="0" xfId="0" applyNumberFormat="1" applyFont="1" applyAlignment="1">
      <alignment horizontal="left" wrapText="1"/>
    </xf>
    <xf numFmtId="164" fontId="15" fillId="0" borderId="0" xfId="0" applyNumberFormat="1" applyFont="1" applyAlignment="1">
      <alignment horizontal="left" wrapText="1"/>
    </xf>
    <xf numFmtId="0" fontId="30" fillId="0" borderId="20" xfId="0" applyFont="1" applyBorder="1"/>
    <xf numFmtId="166" fontId="30" fillId="0" borderId="20" xfId="0" applyNumberFormat="1" applyFont="1" applyBorder="1"/>
    <xf numFmtId="0" fontId="2" fillId="0" borderId="20" xfId="0" applyFont="1" applyBorder="1"/>
    <xf numFmtId="166" fontId="2" fillId="0" borderId="20" xfId="0" applyNumberFormat="1" applyFont="1" applyBorder="1"/>
    <xf numFmtId="3" fontId="2" fillId="0" borderId="20" xfId="0" applyNumberFormat="1" applyFont="1" applyBorder="1"/>
    <xf numFmtId="3" fontId="9" fillId="0" borderId="0" xfId="0" applyNumberFormat="1" applyFont="1" applyFill="1" applyBorder="1" applyAlignment="1" applyProtection="1">
      <alignment horizontal="right" wrapText="1"/>
    </xf>
    <xf numFmtId="166" fontId="2" fillId="0" borderId="20" xfId="0" applyNumberFormat="1" applyFont="1" applyBorder="1" applyAlignment="1">
      <alignment horizontal="center"/>
    </xf>
    <xf numFmtId="166" fontId="2" fillId="0" borderId="20" xfId="0" quotePrefix="1" applyNumberFormat="1" applyFont="1" applyBorder="1" applyAlignment="1">
      <alignment horizontal="center"/>
    </xf>
    <xf numFmtId="3" fontId="0" fillId="0" borderId="0" xfId="0" applyNumberFormat="1" applyBorder="1"/>
    <xf numFmtId="169" fontId="2" fillId="0" borderId="20" xfId="0" applyNumberFormat="1" applyFont="1" applyBorder="1"/>
    <xf numFmtId="37" fontId="17" fillId="0" borderId="0" xfId="0" applyNumberFormat="1" applyFont="1" applyBorder="1" applyAlignment="1">
      <alignment horizontal="right" vertical="center"/>
    </xf>
    <xf numFmtId="3" fontId="17" fillId="0" borderId="0" xfId="8" applyNumberFormat="1" applyFont="1" applyBorder="1"/>
    <xf numFmtId="3" fontId="31" fillId="0" borderId="0" xfId="0" applyNumberFormat="1" applyFont="1" applyBorder="1" applyAlignment="1">
      <alignment horizontal="right"/>
    </xf>
    <xf numFmtId="37" fontId="17" fillId="0" borderId="0" xfId="0" applyNumberFormat="1" applyFont="1" applyFill="1" applyBorder="1" applyAlignment="1">
      <alignment horizontal="right" vertical="center"/>
    </xf>
    <xf numFmtId="37" fontId="17" fillId="0" borderId="1" xfId="0" applyNumberFormat="1" applyFont="1" applyBorder="1" applyAlignment="1">
      <alignment horizontal="right" vertical="center"/>
    </xf>
    <xf numFmtId="164" fontId="2" fillId="0" borderId="18" xfId="0" applyNumberFormat="1" applyFont="1" applyBorder="1"/>
    <xf numFmtId="0" fontId="2" fillId="0" borderId="0" xfId="1" quotePrefix="1" applyFont="1" applyFill="1" applyBorder="1" applyAlignment="1">
      <alignment horizontal="center" vertical="center" wrapText="1"/>
    </xf>
    <xf numFmtId="0" fontId="16" fillId="0" borderId="0" xfId="0" applyFont="1" applyAlignment="1">
      <alignment wrapText="1"/>
    </xf>
    <xf numFmtId="0" fontId="2" fillId="0" borderId="0" xfId="0" applyFont="1" applyAlignment="1">
      <alignment horizontal="left" wrapText="1"/>
    </xf>
    <xf numFmtId="1" fontId="2" fillId="0" borderId="0" xfId="0" applyNumberFormat="1" applyFont="1" applyFill="1" applyBorder="1" applyAlignment="1">
      <alignment horizontal="right" vertical="center"/>
    </xf>
    <xf numFmtId="0" fontId="2" fillId="0" borderId="0" xfId="0" applyFont="1" applyAlignment="1">
      <alignment horizontal="right" vertical="center" wrapText="1"/>
    </xf>
    <xf numFmtId="0" fontId="2" fillId="0" borderId="0" xfId="0" applyFont="1" applyBorder="1" applyAlignment="1">
      <alignment horizontal="right" vertical="center" wrapText="1"/>
    </xf>
    <xf numFmtId="3" fontId="3" fillId="0" borderId="20" xfId="1" applyNumberFormat="1" applyFont="1" applyFill="1" applyBorder="1" applyAlignment="1">
      <alignment horizontal="center" vertical="center"/>
    </xf>
    <xf numFmtId="3" fontId="10" fillId="0" borderId="0" xfId="0" applyNumberFormat="1" applyFont="1" applyAlignment="1">
      <alignment horizontal="center" wrapText="1"/>
    </xf>
    <xf numFmtId="164" fontId="10" fillId="0" borderId="0" xfId="0" applyNumberFormat="1" applyFont="1" applyAlignment="1">
      <alignment horizontal="center"/>
    </xf>
    <xf numFmtId="0" fontId="9" fillId="0" borderId="0" xfId="0" applyFont="1" applyAlignment="1">
      <alignment horizontal="center" wrapText="1"/>
    </xf>
    <xf numFmtId="3" fontId="9" fillId="0" borderId="20" xfId="0" applyNumberFormat="1" applyFont="1" applyBorder="1" applyAlignment="1">
      <alignment horizontal="center"/>
    </xf>
    <xf numFmtId="3" fontId="9" fillId="0" borderId="3" xfId="0" applyNumberFormat="1" applyFont="1" applyBorder="1" applyAlignment="1">
      <alignment horizontal="center"/>
    </xf>
    <xf numFmtId="3" fontId="9" fillId="0" borderId="20" xfId="0" applyNumberFormat="1" applyFont="1" applyBorder="1"/>
    <xf numFmtId="165" fontId="2" fillId="0" borderId="20" xfId="0" quotePrefix="1" applyNumberFormat="1" applyFont="1" applyBorder="1" applyAlignment="1">
      <alignment horizontal="center"/>
    </xf>
    <xf numFmtId="3" fontId="9" fillId="0" borderId="9" xfId="0" applyNumberFormat="1" applyFont="1" applyBorder="1" applyAlignment="1">
      <alignment horizontal="center"/>
    </xf>
    <xf numFmtId="3" fontId="9" fillId="0" borderId="10" xfId="0" applyNumberFormat="1" applyFont="1" applyBorder="1" applyAlignment="1">
      <alignment horizontal="center"/>
    </xf>
    <xf numFmtId="3" fontId="9" fillId="0" borderId="9" xfId="0" applyNumberFormat="1" applyFont="1" applyBorder="1"/>
    <xf numFmtId="167" fontId="7" fillId="0" borderId="9" xfId="7" applyNumberFormat="1" applyFont="1" applyBorder="1" applyAlignment="1">
      <alignment horizontal="center"/>
    </xf>
    <xf numFmtId="167" fontId="39" fillId="0" borderId="9" xfId="7" applyNumberFormat="1" applyFont="1" applyBorder="1" applyAlignment="1">
      <alignment horizontal="center"/>
    </xf>
    <xf numFmtId="167" fontId="37" fillId="0" borderId="9" xfId="7" applyNumberFormat="1" applyFont="1" applyBorder="1" applyAlignment="1">
      <alignment horizontal="center"/>
    </xf>
    <xf numFmtId="167" fontId="43" fillId="0" borderId="9" xfId="7" applyNumberFormat="1" applyFont="1" applyBorder="1" applyAlignment="1">
      <alignment horizontal="center"/>
    </xf>
    <xf numFmtId="1" fontId="2" fillId="0" borderId="0" xfId="0" applyNumberFormat="1" applyFont="1" applyBorder="1"/>
    <xf numFmtId="167" fontId="7" fillId="0" borderId="0" xfId="7" applyNumberFormat="1" applyFont="1" applyBorder="1" applyAlignment="1">
      <alignment horizontal="center"/>
    </xf>
    <xf numFmtId="166" fontId="9" fillId="0" borderId="0" xfId="0" applyNumberFormat="1" applyFont="1" applyBorder="1" applyAlignment="1">
      <alignment horizontal="center"/>
    </xf>
    <xf numFmtId="166" fontId="9" fillId="0" borderId="0" xfId="0" applyNumberFormat="1" applyFont="1" applyBorder="1"/>
    <xf numFmtId="164" fontId="43" fillId="0" borderId="0" xfId="2" applyNumberFormat="1" applyFont="1" applyBorder="1" applyAlignment="1">
      <alignment horizontal="center"/>
    </xf>
    <xf numFmtId="1" fontId="9" fillId="0" borderId="3" xfId="0" applyNumberFormat="1" applyFont="1" applyBorder="1"/>
    <xf numFmtId="167" fontId="7" fillId="0" borderId="20" xfId="7" applyNumberFormat="1" applyFont="1" applyBorder="1" applyAlignment="1">
      <alignment horizontal="center"/>
    </xf>
    <xf numFmtId="167" fontId="2" fillId="0" borderId="20" xfId="7" applyNumberFormat="1" applyFont="1" applyBorder="1" applyAlignment="1">
      <alignment horizontal="center"/>
    </xf>
    <xf numFmtId="3" fontId="9" fillId="0" borderId="0" xfId="0" applyNumberFormat="1" applyFont="1" applyBorder="1"/>
    <xf numFmtId="3" fontId="9" fillId="0" borderId="0" xfId="0" applyNumberFormat="1" applyFont="1" applyBorder="1" applyAlignment="1">
      <alignment horizontal="center"/>
    </xf>
    <xf numFmtId="167" fontId="39" fillId="0" borderId="0" xfId="7" applyNumberFormat="1" applyFont="1" applyBorder="1" applyAlignment="1">
      <alignment horizontal="center"/>
    </xf>
    <xf numFmtId="3" fontId="15" fillId="0" borderId="0" xfId="0" applyNumberFormat="1" applyFont="1" applyAlignment="1">
      <alignment horizontal="left" vertical="top" wrapText="1"/>
    </xf>
    <xf numFmtId="0" fontId="38" fillId="0" borderId="0" xfId="0" applyFont="1" applyAlignment="1">
      <alignment horizontal="left" vertical="center" wrapText="1"/>
    </xf>
    <xf numFmtId="167" fontId="39" fillId="0" borderId="20" xfId="7" applyNumberFormat="1" applyFont="1" applyBorder="1" applyAlignment="1">
      <alignment horizontal="center"/>
    </xf>
    <xf numFmtId="167" fontId="37" fillId="0" borderId="20" xfId="7" applyNumberFormat="1" applyFont="1" applyBorder="1" applyAlignment="1">
      <alignment horizontal="center"/>
    </xf>
    <xf numFmtId="167" fontId="43" fillId="0" borderId="20" xfId="7" applyNumberFormat="1" applyFont="1" applyBorder="1" applyAlignment="1">
      <alignment horizontal="center"/>
    </xf>
    <xf numFmtId="166" fontId="2" fillId="0" borderId="0" xfId="0" applyNumberFormat="1" applyFont="1" applyAlignment="1">
      <alignment horizontal="center" wrapText="1"/>
    </xf>
    <xf numFmtId="167" fontId="45" fillId="0" borderId="21" xfId="10" applyNumberFormat="1" applyFont="1" applyBorder="1" applyAlignment="1">
      <alignment horizontal="center"/>
    </xf>
    <xf numFmtId="164" fontId="2" fillId="0" borderId="20" xfId="0" quotePrefix="1" applyNumberFormat="1" applyFont="1" applyBorder="1"/>
    <xf numFmtId="164" fontId="9" fillId="0" borderId="0" xfId="0" applyNumberFormat="1" applyFont="1" applyBorder="1" applyAlignment="1">
      <alignment horizontal="center"/>
    </xf>
    <xf numFmtId="1" fontId="50" fillId="0" borderId="0" xfId="0" applyNumberFormat="1" applyFont="1" applyFill="1" applyBorder="1" applyAlignment="1">
      <alignment horizontal="center" vertical="center"/>
    </xf>
    <xf numFmtId="0" fontId="49" fillId="0" borderId="0" xfId="0" applyFont="1" applyBorder="1"/>
    <xf numFmtId="1" fontId="50" fillId="0" borderId="0" xfId="0" quotePrefix="1" applyNumberFormat="1" applyFont="1" applyFill="1" applyBorder="1" applyAlignment="1">
      <alignment horizontal="center" vertical="center"/>
    </xf>
    <xf numFmtId="1" fontId="50" fillId="0" borderId="0" xfId="1" applyNumberFormat="1" applyFont="1" applyFill="1" applyBorder="1" applyAlignment="1">
      <alignment horizontal="center" vertical="center"/>
    </xf>
    <xf numFmtId="0" fontId="50" fillId="0" borderId="0" xfId="0" applyFont="1"/>
    <xf numFmtId="167" fontId="37" fillId="0" borderId="22" xfId="7" applyNumberFormat="1" applyFont="1" applyBorder="1" applyAlignment="1">
      <alignment horizontal="center"/>
    </xf>
    <xf numFmtId="167" fontId="45" fillId="0" borderId="23" xfId="10" applyNumberFormat="1" applyFont="1" applyBorder="1" applyAlignment="1">
      <alignment horizontal="center"/>
    </xf>
    <xf numFmtId="0" fontId="2" fillId="0" borderId="0" xfId="0" applyFont="1" applyAlignment="1">
      <alignment horizontal="center"/>
    </xf>
    <xf numFmtId="1" fontId="4" fillId="0" borderId="20" xfId="0" applyNumberFormat="1" applyFont="1" applyBorder="1" applyAlignment="1">
      <alignment horizontal="center"/>
    </xf>
    <xf numFmtId="0" fontId="4" fillId="0" borderId="0" xfId="4" applyFont="1" applyBorder="1" applyAlignment="1">
      <alignment horizontal="center"/>
    </xf>
    <xf numFmtId="167" fontId="4" fillId="0" borderId="20" xfId="4" applyNumberFormat="1" applyFont="1" applyBorder="1" applyAlignment="1">
      <alignment horizontal="center"/>
    </xf>
    <xf numFmtId="3" fontId="2" fillId="0" borderId="0" xfId="0" applyNumberFormat="1" applyFont="1" applyBorder="1" applyAlignment="1">
      <alignment vertical="center" wrapText="1"/>
    </xf>
    <xf numFmtId="3" fontId="2" fillId="0" borderId="20" xfId="1" applyNumberFormat="1" applyFont="1" applyBorder="1" applyAlignment="1">
      <alignment vertical="center" wrapText="1"/>
    </xf>
    <xf numFmtId="3" fontId="2" fillId="0" borderId="0" xfId="0" applyNumberFormat="1" applyFont="1" applyAlignment="1">
      <alignment horizontal="left" wrapText="1"/>
    </xf>
    <xf numFmtId="0" fontId="15" fillId="0" borderId="0" xfId="1" applyFont="1" applyAlignment="1">
      <alignment horizontal="left" vertical="top"/>
    </xf>
    <xf numFmtId="0" fontId="15" fillId="0" borderId="0" xfId="1" applyFont="1" applyAlignment="1">
      <alignment vertical="top"/>
    </xf>
    <xf numFmtId="169" fontId="2" fillId="0" borderId="0" xfId="0" applyNumberFormat="1" applyFont="1" applyFill="1" applyAlignment="1">
      <alignment horizontal="right" vertical="center"/>
    </xf>
    <xf numFmtId="169" fontId="2" fillId="0" borderId="0" xfId="1" applyNumberFormat="1" applyFont="1" applyFill="1" applyBorder="1" applyAlignment="1">
      <alignment horizontal="right" vertical="center" wrapText="1"/>
    </xf>
    <xf numFmtId="169" fontId="2" fillId="0" borderId="9" xfId="1" applyNumberFormat="1" applyFont="1" applyFill="1" applyBorder="1" applyAlignment="1">
      <alignment horizontal="right" vertical="center" wrapText="1"/>
    </xf>
    <xf numFmtId="9" fontId="2" fillId="0" borderId="20" xfId="0" applyNumberFormat="1" applyFont="1" applyBorder="1" applyAlignment="1">
      <alignment horizontal="center"/>
    </xf>
    <xf numFmtId="3" fontId="4" fillId="0" borderId="20" xfId="0" applyNumberFormat="1" applyFont="1" applyBorder="1" applyAlignment="1">
      <alignment horizontal="center"/>
    </xf>
    <xf numFmtId="0" fontId="9" fillId="0" borderId="20" xfId="0" applyFont="1" applyFill="1" applyBorder="1" applyAlignment="1">
      <alignment horizontal="center" vertical="center"/>
    </xf>
    <xf numFmtId="3" fontId="2" fillId="0" borderId="0" xfId="0" applyNumberFormat="1" applyFont="1" applyAlignment="1">
      <alignment horizontal="left" wrapText="1"/>
    </xf>
    <xf numFmtId="166" fontId="30" fillId="0" borderId="0" xfId="0" applyNumberFormat="1" applyFont="1" applyBorder="1"/>
    <xf numFmtId="0" fontId="2" fillId="0" borderId="9" xfId="0" applyFont="1" applyBorder="1"/>
    <xf numFmtId="164" fontId="2" fillId="0" borderId="9" xfId="0" applyNumberFormat="1" applyFont="1" applyBorder="1"/>
    <xf numFmtId="3" fontId="2" fillId="0" borderId="9" xfId="0" applyNumberFormat="1" applyFont="1" applyBorder="1"/>
    <xf numFmtId="166" fontId="2" fillId="0" borderId="9" xfId="0" applyNumberFormat="1" applyFont="1" applyBorder="1"/>
    <xf numFmtId="9" fontId="2" fillId="0" borderId="0" xfId="0" applyNumberFormat="1" applyFont="1" applyBorder="1" applyAlignment="1">
      <alignment horizontal="center"/>
    </xf>
    <xf numFmtId="3" fontId="4" fillId="0" borderId="0" xfId="0" applyNumberFormat="1" applyFont="1" applyAlignment="1">
      <alignment horizontal="left" wrapText="1"/>
    </xf>
    <xf numFmtId="0" fontId="3" fillId="0" borderId="0" xfId="0" applyFont="1" applyAlignment="1">
      <alignment horizontal="center" vertical="center"/>
    </xf>
    <xf numFmtId="166" fontId="30" fillId="0" borderId="13" xfId="0" applyNumberFormat="1" applyFont="1" applyBorder="1"/>
    <xf numFmtId="0" fontId="2" fillId="0" borderId="13" xfId="0" applyFont="1" applyBorder="1"/>
    <xf numFmtId="166" fontId="2" fillId="0" borderId="13" xfId="0" applyNumberFormat="1" applyFont="1" applyBorder="1"/>
    <xf numFmtId="1" fontId="7" fillId="0" borderId="20" xfId="0" applyNumberFormat="1" applyFont="1" applyBorder="1"/>
    <xf numFmtId="0" fontId="2" fillId="0" borderId="0" xfId="0" applyFont="1" applyBorder="1" applyAlignment="1">
      <alignment horizontal="left" vertical="center" wrapText="1"/>
    </xf>
    <xf numFmtId="3" fontId="4" fillId="0" borderId="0" xfId="0" applyNumberFormat="1" applyFont="1" applyAlignment="1">
      <alignment horizontal="left" wrapText="1"/>
    </xf>
    <xf numFmtId="0" fontId="15" fillId="0" borderId="0" xfId="0" applyFont="1" applyAlignment="1">
      <alignment horizontal="left" wrapText="1"/>
    </xf>
    <xf numFmtId="164" fontId="15" fillId="0" borderId="0" xfId="0" applyNumberFormat="1" applyFont="1" applyAlignment="1">
      <alignment horizontal="left" wrapText="1"/>
    </xf>
    <xf numFmtId="0" fontId="2" fillId="0" borderId="0" xfId="0" applyFont="1" applyAlignment="1">
      <alignment horizontal="left" wrapText="1"/>
    </xf>
    <xf numFmtId="9" fontId="2" fillId="0" borderId="0" xfId="0" applyNumberFormat="1" applyFont="1"/>
    <xf numFmtId="0" fontId="2" fillId="0" borderId="1" xfId="0" applyFont="1" applyBorder="1"/>
    <xf numFmtId="9" fontId="2" fillId="0" borderId="1" xfId="0" applyNumberFormat="1" applyFont="1" applyBorder="1"/>
    <xf numFmtId="0" fontId="16" fillId="0" borderId="0" xfId="1" applyFont="1" applyAlignment="1">
      <alignment vertical="center" wrapText="1"/>
    </xf>
    <xf numFmtId="0" fontId="15" fillId="0" borderId="0" xfId="1" applyFont="1" applyAlignment="1">
      <alignment horizontal="left" vertical="top" wrapText="1"/>
    </xf>
    <xf numFmtId="0" fontId="16" fillId="0" borderId="0" xfId="1" applyFont="1" applyAlignment="1">
      <alignment wrapText="1"/>
    </xf>
    <xf numFmtId="0" fontId="2" fillId="0" borderId="0" xfId="1" applyAlignment="1">
      <alignment vertical="center" wrapText="1"/>
    </xf>
    <xf numFmtId="169" fontId="2" fillId="0" borderId="1" xfId="0" applyNumberFormat="1" applyFont="1" applyBorder="1"/>
    <xf numFmtId="166" fontId="2" fillId="0" borderId="0" xfId="0" applyNumberFormat="1" applyFont="1" applyFill="1"/>
    <xf numFmtId="0" fontId="2" fillId="0" borderId="0" xfId="0" applyNumberFormat="1" applyFont="1" applyBorder="1" applyAlignment="1">
      <alignment horizontal="right" vertical="center" wrapText="1"/>
    </xf>
    <xf numFmtId="167" fontId="4" fillId="0" borderId="20" xfId="7" applyNumberFormat="1" applyFont="1" applyBorder="1" applyAlignment="1">
      <alignment horizontal="center" vertical="center"/>
    </xf>
    <xf numFmtId="1" fontId="7" fillId="0" borderId="20" xfId="0" applyNumberFormat="1" applyFont="1" applyBorder="1" applyAlignment="1">
      <alignment horizontal="center" vertical="center"/>
    </xf>
    <xf numFmtId="3" fontId="4" fillId="0" borderId="9" xfId="0" applyNumberFormat="1" applyFont="1" applyBorder="1" applyAlignment="1">
      <alignment horizontal="center" vertical="center"/>
    </xf>
    <xf numFmtId="167" fontId="2" fillId="0" borderId="20" xfId="7" applyNumberFormat="1" applyFont="1" applyBorder="1" applyAlignment="1">
      <alignment horizontal="center" vertical="center"/>
    </xf>
    <xf numFmtId="167" fontId="2" fillId="0" borderId="9" xfId="7" applyNumberFormat="1" applyFont="1" applyBorder="1" applyAlignment="1">
      <alignment horizontal="center" vertical="center"/>
    </xf>
    <xf numFmtId="167" fontId="4" fillId="0" borderId="9" xfId="7" applyNumberFormat="1" applyFont="1" applyBorder="1" applyAlignment="1">
      <alignment horizontal="center" vertical="center"/>
    </xf>
    <xf numFmtId="3" fontId="4" fillId="0" borderId="0" xfId="0" applyNumberFormat="1" applyFont="1" applyBorder="1" applyAlignment="1">
      <alignment horizontal="center" vertical="center"/>
    </xf>
    <xf numFmtId="167" fontId="4" fillId="0" borderId="0" xfId="7" applyNumberFormat="1" applyFont="1" applyAlignment="1">
      <alignment horizontal="center" vertical="center"/>
    </xf>
    <xf numFmtId="167" fontId="2" fillId="0" borderId="0" xfId="7" applyNumberFormat="1" applyFont="1" applyBorder="1" applyAlignment="1">
      <alignment horizontal="center" vertical="center"/>
    </xf>
    <xf numFmtId="164" fontId="2" fillId="0" borderId="0" xfId="0" applyNumberFormat="1" applyFont="1" applyAlignment="1">
      <alignment horizontal="center" vertical="center"/>
    </xf>
    <xf numFmtId="167" fontId="2" fillId="0" borderId="0" xfId="7" applyNumberFormat="1" applyFont="1" applyAlignment="1">
      <alignment horizontal="center" vertical="center"/>
    </xf>
    <xf numFmtId="1" fontId="2" fillId="0" borderId="0" xfId="0" applyNumberFormat="1" applyFont="1" applyBorder="1" applyAlignment="1">
      <alignment horizontal="center" vertical="center"/>
    </xf>
    <xf numFmtId="1" fontId="37" fillId="0" borderId="0" xfId="2" applyNumberFormat="1" applyFont="1" applyBorder="1" applyAlignment="1">
      <alignment horizontal="center" vertical="center"/>
    </xf>
    <xf numFmtId="3" fontId="2" fillId="0" borderId="0" xfId="0" applyNumberFormat="1" applyFont="1" applyBorder="1" applyAlignment="1">
      <alignment horizontal="right"/>
    </xf>
    <xf numFmtId="0" fontId="2" fillId="0" borderId="0" xfId="0" applyFont="1" applyAlignment="1">
      <alignment horizontal="left" vertical="top"/>
    </xf>
    <xf numFmtId="3" fontId="5" fillId="0" borderId="0" xfId="0" applyNumberFormat="1" applyFont="1" applyAlignment="1">
      <alignment horizontal="left"/>
    </xf>
    <xf numFmtId="0" fontId="0" fillId="0" borderId="20" xfId="0" applyBorder="1"/>
    <xf numFmtId="0" fontId="0" fillId="0" borderId="0" xfId="0" applyBorder="1"/>
    <xf numFmtId="0" fontId="0" fillId="0" borderId="9" xfId="0" applyBorder="1"/>
    <xf numFmtId="0" fontId="44" fillId="0" borderId="0" xfId="0" applyFont="1" applyBorder="1"/>
    <xf numFmtId="0" fontId="44" fillId="0" borderId="9" xfId="0" applyFont="1" applyBorder="1"/>
    <xf numFmtId="0" fontId="0" fillId="0" borderId="3" xfId="0" applyBorder="1"/>
    <xf numFmtId="169" fontId="44" fillId="0" borderId="1" xfId="0" applyNumberFormat="1" applyFont="1" applyBorder="1"/>
    <xf numFmtId="169" fontId="44" fillId="0" borderId="10" xfId="0" applyNumberFormat="1" applyFont="1" applyBorder="1"/>
    <xf numFmtId="3" fontId="2" fillId="0" borderId="0" xfId="1" applyNumberFormat="1" applyFont="1" applyFill="1" applyBorder="1" applyAlignment="1">
      <alignment horizontal="right" vertical="center"/>
    </xf>
    <xf numFmtId="3" fontId="2" fillId="0" borderId="0" xfId="0" applyNumberFormat="1" applyFont="1" applyAlignment="1">
      <alignment horizontal="left" wrapText="1"/>
    </xf>
    <xf numFmtId="0" fontId="3" fillId="0" borderId="0" xfId="0" applyFont="1" applyAlignment="1">
      <alignment horizontal="center" vertical="center"/>
    </xf>
    <xf numFmtId="3" fontId="51" fillId="0" borderId="0" xfId="0" applyNumberFormat="1" applyFont="1" applyFill="1" applyBorder="1" applyAlignment="1" applyProtection="1">
      <alignment horizontal="right" wrapText="1"/>
    </xf>
    <xf numFmtId="0" fontId="51" fillId="0" borderId="9" xfId="0" applyNumberFormat="1" applyFont="1" applyFill="1" applyBorder="1" applyAlignment="1" applyProtection="1">
      <alignment horizontal="left" wrapText="1"/>
    </xf>
    <xf numFmtId="2" fontId="3" fillId="0" borderId="20" xfId="0" applyNumberFormat="1" applyFont="1" applyFill="1" applyBorder="1" applyAlignment="1">
      <alignment horizontal="center" vertical="center"/>
    </xf>
    <xf numFmtId="0" fontId="0" fillId="0" borderId="0" xfId="0"/>
    <xf numFmtId="0" fontId="65" fillId="0" borderId="0" xfId="0" applyFont="1"/>
    <xf numFmtId="3" fontId="2" fillId="0" borderId="0" xfId="0" applyNumberFormat="1" applyFont="1" applyAlignment="1">
      <alignment horizontal="left" wrapText="1"/>
    </xf>
    <xf numFmtId="166" fontId="2" fillId="0" borderId="3" xfId="0" applyNumberFormat="1" applyFont="1" applyBorder="1"/>
    <xf numFmtId="3" fontId="2" fillId="0" borderId="0" xfId="0" applyNumberFormat="1" applyFont="1" applyBorder="1" applyAlignment="1">
      <alignment horizontal="center" vertical="center"/>
    </xf>
    <xf numFmtId="0" fontId="2" fillId="0" borderId="0" xfId="0" applyFont="1" applyBorder="1" applyAlignment="1">
      <alignment horizontal="left" vertical="center" wrapText="1"/>
    </xf>
    <xf numFmtId="1" fontId="10" fillId="0" borderId="0" xfId="0" applyNumberFormat="1" applyFont="1" applyBorder="1" applyAlignment="1">
      <alignment horizontal="left" wrapText="1"/>
    </xf>
    <xf numFmtId="1" fontId="8" fillId="0" borderId="1" xfId="0" applyNumberFormat="1" applyFont="1" applyFill="1" applyBorder="1" applyAlignment="1">
      <alignment horizontal="left" vertical="center" wrapText="1"/>
    </xf>
    <xf numFmtId="0" fontId="5" fillId="0" borderId="0" xfId="0" applyFont="1" applyBorder="1" applyAlignment="1">
      <alignment horizontal="left" wrapText="1"/>
    </xf>
    <xf numFmtId="0" fontId="2" fillId="0" borderId="0" xfId="0" applyFont="1" applyBorder="1" applyAlignment="1">
      <alignment wrapText="1"/>
    </xf>
    <xf numFmtId="0" fontId="9" fillId="0" borderId="0" xfId="0" applyFont="1" applyFill="1" applyBorder="1" applyAlignment="1">
      <alignment horizontal="left" wrapText="1"/>
    </xf>
    <xf numFmtId="0" fontId="17" fillId="0" borderId="0" xfId="0" applyFont="1" applyBorder="1" applyAlignment="1">
      <alignment horizontal="left" vertical="center" wrapText="1"/>
    </xf>
    <xf numFmtId="1" fontId="5" fillId="0" borderId="0" xfId="0" applyNumberFormat="1" applyFont="1" applyBorder="1" applyAlignment="1">
      <alignment horizontal="left" wrapText="1"/>
    </xf>
    <xf numFmtId="3" fontId="6" fillId="0" borderId="0" xfId="0" applyNumberFormat="1" applyFont="1" applyAlignment="1">
      <alignment horizontal="left" wrapText="1"/>
    </xf>
    <xf numFmtId="0" fontId="25" fillId="0" borderId="0" xfId="0" applyFont="1" applyAlignment="1">
      <alignment wrapText="1"/>
    </xf>
    <xf numFmtId="3" fontId="2" fillId="0" borderId="0" xfId="0" applyNumberFormat="1" applyFont="1" applyAlignment="1">
      <alignment horizontal="left" wrapText="1"/>
    </xf>
    <xf numFmtId="3" fontId="4" fillId="0" borderId="0" xfId="0" applyNumberFormat="1" applyFont="1" applyAlignment="1">
      <alignment horizontal="left" wrapText="1"/>
    </xf>
    <xf numFmtId="3" fontId="30" fillId="0" borderId="0" xfId="0" quotePrefix="1" applyNumberFormat="1" applyFont="1" applyBorder="1" applyAlignment="1">
      <alignment horizontal="center" wrapText="1"/>
    </xf>
    <xf numFmtId="3" fontId="4" fillId="0" borderId="5" xfId="0" applyNumberFormat="1" applyFont="1" applyBorder="1" applyAlignment="1">
      <alignment horizontal="center"/>
    </xf>
    <xf numFmtId="3" fontId="4" fillId="0" borderId="4" xfId="0" applyNumberFormat="1" applyFont="1" applyBorder="1" applyAlignment="1">
      <alignment horizontal="center"/>
    </xf>
    <xf numFmtId="3" fontId="4" fillId="0" borderId="11" xfId="0" applyNumberFormat="1" applyFont="1" applyBorder="1" applyAlignment="1">
      <alignment horizontal="center"/>
    </xf>
    <xf numFmtId="0" fontId="15" fillId="0" borderId="0" xfId="0" applyFont="1" applyAlignment="1">
      <alignment horizontal="left" wrapText="1"/>
    </xf>
    <xf numFmtId="164" fontId="15" fillId="0" borderId="0" xfId="0" applyNumberFormat="1" applyFont="1" applyAlignment="1">
      <alignment horizontal="left" wrapText="1"/>
    </xf>
    <xf numFmtId="0" fontId="2" fillId="0" borderId="0" xfId="0" applyFont="1" applyAlignment="1">
      <alignment horizontal="left" wrapText="1"/>
    </xf>
    <xf numFmtId="0" fontId="16" fillId="0" borderId="0" xfId="0" applyFont="1" applyAlignment="1">
      <alignment horizontal="left" wrapText="1"/>
    </xf>
    <xf numFmtId="0" fontId="19"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Alignment="1">
      <alignment vertical="center" wrapText="1"/>
    </xf>
    <xf numFmtId="0" fontId="6" fillId="0" borderId="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5" fillId="0" borderId="0" xfId="0" applyFont="1" applyAlignment="1">
      <alignment vertical="center" wrapText="1"/>
    </xf>
    <xf numFmtId="166" fontId="4" fillId="0" borderId="0" xfId="0"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0" fontId="15" fillId="0" borderId="0" xfId="0" applyFont="1" applyAlignment="1">
      <alignment vertical="center" wrapText="1"/>
    </xf>
    <xf numFmtId="0" fontId="4" fillId="0" borderId="0" xfId="0" applyFont="1" applyBorder="1" applyAlignment="1">
      <alignment horizontal="center" vertical="center"/>
    </xf>
    <xf numFmtId="0" fontId="16" fillId="0" borderId="0" xfId="1" applyFont="1" applyAlignment="1">
      <alignment horizontal="left" vertical="top" wrapText="1"/>
    </xf>
    <xf numFmtId="0" fontId="19" fillId="0" borderId="0" xfId="1" applyFont="1" applyAlignment="1">
      <alignment horizontal="left" vertical="center" wrapText="1"/>
    </xf>
    <xf numFmtId="0" fontId="15" fillId="0" borderId="0" xfId="1" applyFont="1" applyAlignment="1">
      <alignment horizontal="left" vertical="top" wrapText="1"/>
    </xf>
    <xf numFmtId="0" fontId="16" fillId="0" borderId="0" xfId="1" applyFont="1" applyAlignment="1">
      <alignment vertical="top" wrapText="1"/>
    </xf>
    <xf numFmtId="0" fontId="16" fillId="0" borderId="0" xfId="1" applyFont="1" applyAlignment="1">
      <alignment wrapText="1"/>
    </xf>
    <xf numFmtId="0" fontId="4" fillId="0" borderId="0" xfId="0" applyFont="1" applyAlignment="1">
      <alignment horizontal="center" vertical="center"/>
    </xf>
    <xf numFmtId="0" fontId="4" fillId="0" borderId="16" xfId="0" applyFont="1" applyBorder="1" applyAlignment="1">
      <alignment horizontal="center" vertical="center"/>
    </xf>
    <xf numFmtId="0" fontId="15" fillId="0" borderId="0" xfId="1" applyFont="1" applyAlignment="1">
      <alignment horizontal="left" vertical="center" wrapText="1"/>
    </xf>
    <xf numFmtId="0" fontId="16" fillId="0" borderId="0" xfId="1" applyFont="1" applyAlignment="1">
      <alignment vertical="center" wrapText="1"/>
    </xf>
    <xf numFmtId="0" fontId="2" fillId="0" borderId="0" xfId="1" applyAlignment="1">
      <alignment vertical="center" wrapText="1"/>
    </xf>
    <xf numFmtId="0" fontId="4" fillId="0" borderId="12" xfId="1" applyFont="1" applyBorder="1" applyAlignment="1">
      <alignment horizontal="center" vertical="center"/>
    </xf>
    <xf numFmtId="0" fontId="4" fillId="0" borderId="7" xfId="1" applyFont="1" applyBorder="1" applyAlignment="1">
      <alignment horizontal="center" vertical="center"/>
    </xf>
    <xf numFmtId="0" fontId="15" fillId="0" borderId="0" xfId="1" applyFont="1" applyAlignment="1">
      <alignment vertical="center" wrapText="1"/>
    </xf>
    <xf numFmtId="0" fontId="3" fillId="0" borderId="0" xfId="0" applyFont="1" applyAlignment="1">
      <alignment horizontal="center" vertical="center"/>
    </xf>
    <xf numFmtId="0" fontId="15" fillId="0" borderId="0" xfId="0" applyFont="1" applyBorder="1" applyAlignment="1">
      <alignment horizontal="left" wrapText="1"/>
    </xf>
    <xf numFmtId="0" fontId="16" fillId="0" borderId="0" xfId="0" applyFont="1" applyAlignment="1">
      <alignment wrapText="1"/>
    </xf>
    <xf numFmtId="0" fontId="19" fillId="0" borderId="0"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165" fontId="10" fillId="0" borderId="5" xfId="0" applyNumberFormat="1" applyFont="1" applyBorder="1" applyAlignment="1">
      <alignment horizontal="center"/>
    </xf>
    <xf numFmtId="165" fontId="10" fillId="0" borderId="4" xfId="0" applyNumberFormat="1" applyFont="1" applyBorder="1" applyAlignment="1">
      <alignment horizontal="center"/>
    </xf>
    <xf numFmtId="165" fontId="10" fillId="0" borderId="11" xfId="0" applyNumberFormat="1" applyFont="1" applyBorder="1" applyAlignment="1">
      <alignment horizontal="center"/>
    </xf>
    <xf numFmtId="3" fontId="15" fillId="0" borderId="0" xfId="0" applyNumberFormat="1" applyFont="1" applyAlignment="1">
      <alignment horizontal="left" vertical="top" wrapText="1"/>
    </xf>
    <xf numFmtId="0" fontId="38" fillId="0" borderId="0" xfId="0" quotePrefix="1" applyFont="1" applyAlignment="1">
      <alignment horizontal="left" vertical="center" wrapText="1"/>
    </xf>
    <xf numFmtId="0" fontId="38" fillId="0" borderId="0" xfId="0" applyFont="1" applyAlignment="1">
      <alignment horizontal="left" vertical="center" wrapText="1"/>
    </xf>
    <xf numFmtId="165" fontId="10" fillId="0" borderId="5" xfId="0" applyNumberFormat="1" applyFont="1" applyBorder="1" applyAlignment="1">
      <alignment horizontal="center" vertical="top" wrapText="1"/>
    </xf>
    <xf numFmtId="165" fontId="10" fillId="0" borderId="4" xfId="0" applyNumberFormat="1" applyFont="1" applyBorder="1" applyAlignment="1">
      <alignment horizontal="center" vertical="top" wrapText="1"/>
    </xf>
    <xf numFmtId="165" fontId="10" fillId="0" borderId="11" xfId="0" applyNumberFormat="1" applyFont="1" applyBorder="1" applyAlignment="1">
      <alignment horizontal="center" vertical="top" wrapText="1"/>
    </xf>
    <xf numFmtId="1" fontId="2" fillId="0" borderId="0" xfId="0" applyNumberFormat="1" applyFont="1" applyAlignment="1">
      <alignment horizontal="left" wrapText="1"/>
    </xf>
    <xf numFmtId="0" fontId="44" fillId="0" borderId="7" xfId="0" applyFont="1" applyBorder="1" applyAlignment="1">
      <alignment horizontal="center" wrapText="1"/>
    </xf>
    <xf numFmtId="0" fontId="44" fillId="0" borderId="8" xfId="0" applyFont="1" applyBorder="1" applyAlignment="1">
      <alignment horizontal="center" wrapText="1"/>
    </xf>
    <xf numFmtId="0" fontId="44" fillId="0" borderId="6" xfId="0" applyFont="1" applyBorder="1" applyAlignment="1">
      <alignment horizontal="center" wrapText="1"/>
    </xf>
  </cellXfs>
  <cellStyles count="55">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cellStyle name="60% - Accent2 2" xfId="50"/>
    <cellStyle name="60% - Accent3 2" xfId="51"/>
    <cellStyle name="60% - Accent4 2" xfId="52"/>
    <cellStyle name="60% - Accent5 2" xfId="53"/>
    <cellStyle name="60% - Accent6 2" xfId="54"/>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8" builtinId="27" customBuiltin="1"/>
    <cellStyle name="Calculation" xfId="21" builtinId="22" customBuiltin="1"/>
    <cellStyle name="Check Cell" xfId="23" builtinId="23" customBuiltin="1"/>
    <cellStyle name="Comma" xfId="10" builtinId="3"/>
    <cellStyle name="Comma 2" xfId="7"/>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19" builtinId="20" customBuiltin="1"/>
    <cellStyle name="Linked Cell" xfId="22" builtinId="24" customBuiltin="1"/>
    <cellStyle name="Neutral 2" xfId="46"/>
    <cellStyle name="Normal" xfId="0" builtinId="0"/>
    <cellStyle name="Normal 2" xfId="2"/>
    <cellStyle name="Normal 2 2" xfId="5"/>
    <cellStyle name="Normal 2 2 2" xfId="48"/>
    <cellStyle name="Normal 3" xfId="3"/>
    <cellStyle name="Normal 3 2" xfId="6"/>
    <cellStyle name="Normal 3 3" xfId="8"/>
    <cellStyle name="Normal 3 4" xfId="47"/>
    <cellStyle name="Normal 4" xfId="1"/>
    <cellStyle name="Normal 5" xfId="9"/>
    <cellStyle name="Normal_Sheet1" xfId="4"/>
    <cellStyle name="Note" xfId="25" builtinId="10" customBuiltin="1"/>
    <cellStyle name="Output" xfId="20" builtinId="21" customBuiltin="1"/>
    <cellStyle name="Percent" xfId="11" builtinId="5"/>
    <cellStyle name="Title" xfId="12" builtinId="15" customBuiltin="1"/>
    <cellStyle name="Total" xfId="27" builtinId="25" customBuiltin="1"/>
    <cellStyle name="Warning Text" xfId="24" builtinId="11" customBuiltin="1"/>
  </cellStyles>
  <dxfs count="0"/>
  <tableStyles count="0" defaultTableStyle="TableStyleMedium2" defaultPivotStyle="PivotStyleLight16"/>
  <colors>
    <mruColors>
      <color rgb="FFCCCC00"/>
      <color rgb="FFFFFFF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Electricity Generation Nameplate Capacity in Montana by Fuel, 1970-2020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v>Hydro Generation</c:v>
          </c:tx>
          <c:spPr>
            <a:solidFill>
              <a:schemeClr val="accent1"/>
            </a:solidFill>
            <a:ln>
              <a:noFill/>
            </a:ln>
            <a:effectLst/>
          </c:spPr>
          <c:cat>
            <c:numRef>
              <c:f>'[1]Capacity 1970-2020'!$B$1:$AZ$1</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'[1]Capacity 1970-2020'!$B$29:$AZ$29</c:f>
              <c:numCache>
                <c:formatCode>General</c:formatCode>
                <c:ptCount val="51"/>
                <c:pt idx="0">
                  <c:v>2329.6999999999998</c:v>
                </c:pt>
                <c:pt idx="1">
                  <c:v>2329.6999999999998</c:v>
                </c:pt>
                <c:pt idx="2">
                  <c:v>2329.6999999999998</c:v>
                </c:pt>
                <c:pt idx="3">
                  <c:v>2329.6999999999998</c:v>
                </c:pt>
                <c:pt idx="4">
                  <c:v>2329.6999999999998</c:v>
                </c:pt>
                <c:pt idx="5">
                  <c:v>2329.6999999999998</c:v>
                </c:pt>
                <c:pt idx="6">
                  <c:v>2329.6999999999998</c:v>
                </c:pt>
                <c:pt idx="7">
                  <c:v>2329.6999999999998</c:v>
                </c:pt>
                <c:pt idx="8">
                  <c:v>2329.6999999999998</c:v>
                </c:pt>
                <c:pt idx="9">
                  <c:v>2329.6999999999998</c:v>
                </c:pt>
                <c:pt idx="10">
                  <c:v>2329.6999999999998</c:v>
                </c:pt>
                <c:pt idx="11">
                  <c:v>2329.6999999999998</c:v>
                </c:pt>
                <c:pt idx="12">
                  <c:v>2329.6999999999998</c:v>
                </c:pt>
                <c:pt idx="13">
                  <c:v>2329.6999999999998</c:v>
                </c:pt>
                <c:pt idx="14">
                  <c:v>2329.6999999999998</c:v>
                </c:pt>
                <c:pt idx="15">
                  <c:v>2330.8999999999996</c:v>
                </c:pt>
                <c:pt idx="16">
                  <c:v>2330.8999999999996</c:v>
                </c:pt>
                <c:pt idx="17">
                  <c:v>2330.8999999999996</c:v>
                </c:pt>
                <c:pt idx="18">
                  <c:v>2330.8999999999996</c:v>
                </c:pt>
                <c:pt idx="19">
                  <c:v>2340.8999999999996</c:v>
                </c:pt>
                <c:pt idx="20">
                  <c:v>2481.8999999999996</c:v>
                </c:pt>
                <c:pt idx="21">
                  <c:v>2481.8999999999996</c:v>
                </c:pt>
                <c:pt idx="22">
                  <c:v>2481.8999999999996</c:v>
                </c:pt>
                <c:pt idx="23">
                  <c:v>2481.8999999999996</c:v>
                </c:pt>
                <c:pt idx="24">
                  <c:v>2534.8999999999996</c:v>
                </c:pt>
                <c:pt idx="25">
                  <c:v>2534.8999999999996</c:v>
                </c:pt>
                <c:pt idx="26">
                  <c:v>2534.8999999999996</c:v>
                </c:pt>
                <c:pt idx="27">
                  <c:v>2534.8999999999996</c:v>
                </c:pt>
                <c:pt idx="28">
                  <c:v>2534.8999999999996</c:v>
                </c:pt>
                <c:pt idx="29">
                  <c:v>2534.8999999999996</c:v>
                </c:pt>
                <c:pt idx="30">
                  <c:v>2534.8999999999996</c:v>
                </c:pt>
                <c:pt idx="31">
                  <c:v>2538.8999999999996</c:v>
                </c:pt>
                <c:pt idx="32">
                  <c:v>2538.8999999999996</c:v>
                </c:pt>
                <c:pt idx="33">
                  <c:v>2538.8999999999996</c:v>
                </c:pt>
                <c:pt idx="34">
                  <c:v>2546.3999999999996</c:v>
                </c:pt>
                <c:pt idx="35">
                  <c:v>2546.3999999999996</c:v>
                </c:pt>
                <c:pt idx="36">
                  <c:v>2546.3999999999996</c:v>
                </c:pt>
                <c:pt idx="37">
                  <c:v>2546.3999999999996</c:v>
                </c:pt>
                <c:pt idx="38">
                  <c:v>2546.3999999999996</c:v>
                </c:pt>
                <c:pt idx="39">
                  <c:v>2590.3999999999996</c:v>
                </c:pt>
                <c:pt idx="40">
                  <c:v>2590.3999999999996</c:v>
                </c:pt>
                <c:pt idx="41">
                  <c:v>2603.3999999999996</c:v>
                </c:pt>
                <c:pt idx="42">
                  <c:v>2608.3999999999996</c:v>
                </c:pt>
                <c:pt idx="43">
                  <c:v>2686.3999999999996</c:v>
                </c:pt>
                <c:pt idx="44">
                  <c:v>2686.3999999999996</c:v>
                </c:pt>
                <c:pt idx="45">
                  <c:v>2686.3999999999996</c:v>
                </c:pt>
                <c:pt idx="46">
                  <c:v>2686.3999999999996</c:v>
                </c:pt>
                <c:pt idx="47">
                  <c:v>2686.3999999999996</c:v>
                </c:pt>
                <c:pt idx="48">
                  <c:v>2689.5999999999995</c:v>
                </c:pt>
                <c:pt idx="49">
                  <c:v>2689.5999999999995</c:v>
                </c:pt>
                <c:pt idx="50">
                  <c:v>2689.5999999999995</c:v>
                </c:pt>
              </c:numCache>
            </c:numRef>
          </c:val>
          <c:extLst>
            <c:ext xmlns:c16="http://schemas.microsoft.com/office/drawing/2014/chart" uri="{C3380CC4-5D6E-409C-BE32-E72D297353CC}">
              <c16:uniqueId val="{00000000-031C-4307-A322-5894AB95DB6E}"/>
            </c:ext>
          </c:extLst>
        </c:ser>
        <c:ser>
          <c:idx val="2"/>
          <c:order val="1"/>
          <c:tx>
            <c:v>Natural Gas Generation</c:v>
          </c:tx>
          <c:spPr>
            <a:solidFill>
              <a:schemeClr val="accent6">
                <a:lumMod val="75000"/>
              </a:schemeClr>
            </a:solidFill>
            <a:ln w="25400">
              <a:noFill/>
            </a:ln>
            <a:effectLst/>
          </c:spPr>
          <c:cat>
            <c:numRef>
              <c:f>'[1]Capacity 1970-2020'!$B$1:$AZ$1</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'[1]Capacity 1970-2020'!$B$55:$AZ$55</c:f>
              <c:numCache>
                <c:formatCode>General</c:formatCode>
                <c:ptCount val="51"/>
                <c:pt idx="0">
                  <c:v>73</c:v>
                </c:pt>
                <c:pt idx="1">
                  <c:v>73</c:v>
                </c:pt>
                <c:pt idx="2">
                  <c:v>96.3</c:v>
                </c:pt>
                <c:pt idx="3">
                  <c:v>96.3</c:v>
                </c:pt>
                <c:pt idx="4">
                  <c:v>96.3</c:v>
                </c:pt>
                <c:pt idx="5">
                  <c:v>96.3</c:v>
                </c:pt>
                <c:pt idx="6">
                  <c:v>96.3</c:v>
                </c:pt>
                <c:pt idx="7">
                  <c:v>96.3</c:v>
                </c:pt>
                <c:pt idx="8">
                  <c:v>96.3</c:v>
                </c:pt>
                <c:pt idx="9">
                  <c:v>137</c:v>
                </c:pt>
                <c:pt idx="10">
                  <c:v>137</c:v>
                </c:pt>
                <c:pt idx="11">
                  <c:v>137</c:v>
                </c:pt>
                <c:pt idx="12">
                  <c:v>137</c:v>
                </c:pt>
                <c:pt idx="13">
                  <c:v>137</c:v>
                </c:pt>
                <c:pt idx="14">
                  <c:v>137</c:v>
                </c:pt>
                <c:pt idx="15">
                  <c:v>71</c:v>
                </c:pt>
                <c:pt idx="16">
                  <c:v>64</c:v>
                </c:pt>
                <c:pt idx="17">
                  <c:v>64</c:v>
                </c:pt>
                <c:pt idx="18">
                  <c:v>64</c:v>
                </c:pt>
                <c:pt idx="19">
                  <c:v>64</c:v>
                </c:pt>
                <c:pt idx="20">
                  <c:v>64</c:v>
                </c:pt>
                <c:pt idx="21">
                  <c:v>64</c:v>
                </c:pt>
                <c:pt idx="22">
                  <c:v>64</c:v>
                </c:pt>
                <c:pt idx="23">
                  <c:v>64</c:v>
                </c:pt>
                <c:pt idx="24">
                  <c:v>64</c:v>
                </c:pt>
                <c:pt idx="25">
                  <c:v>64</c:v>
                </c:pt>
                <c:pt idx="26">
                  <c:v>64</c:v>
                </c:pt>
                <c:pt idx="27">
                  <c:v>64</c:v>
                </c:pt>
                <c:pt idx="28">
                  <c:v>64</c:v>
                </c:pt>
                <c:pt idx="29">
                  <c:v>64</c:v>
                </c:pt>
                <c:pt idx="30">
                  <c:v>64</c:v>
                </c:pt>
                <c:pt idx="31">
                  <c:v>64</c:v>
                </c:pt>
                <c:pt idx="32">
                  <c:v>64</c:v>
                </c:pt>
                <c:pt idx="33">
                  <c:v>107</c:v>
                </c:pt>
                <c:pt idx="34">
                  <c:v>107</c:v>
                </c:pt>
                <c:pt idx="35">
                  <c:v>107</c:v>
                </c:pt>
                <c:pt idx="36">
                  <c:v>159</c:v>
                </c:pt>
                <c:pt idx="37">
                  <c:v>159</c:v>
                </c:pt>
                <c:pt idx="38">
                  <c:v>159</c:v>
                </c:pt>
                <c:pt idx="39">
                  <c:v>159</c:v>
                </c:pt>
                <c:pt idx="40">
                  <c:v>250</c:v>
                </c:pt>
                <c:pt idx="41">
                  <c:v>400</c:v>
                </c:pt>
                <c:pt idx="42">
                  <c:v>400</c:v>
                </c:pt>
                <c:pt idx="43">
                  <c:v>400</c:v>
                </c:pt>
                <c:pt idx="44">
                  <c:v>400</c:v>
                </c:pt>
                <c:pt idx="45">
                  <c:v>418.6</c:v>
                </c:pt>
                <c:pt idx="46">
                  <c:v>418.6</c:v>
                </c:pt>
                <c:pt idx="47">
                  <c:v>418.6</c:v>
                </c:pt>
                <c:pt idx="48">
                  <c:v>418.6</c:v>
                </c:pt>
                <c:pt idx="49">
                  <c:v>418.6</c:v>
                </c:pt>
                <c:pt idx="50">
                  <c:v>418.6</c:v>
                </c:pt>
              </c:numCache>
            </c:numRef>
          </c:val>
          <c:extLst>
            <c:ext xmlns:c16="http://schemas.microsoft.com/office/drawing/2014/chart" uri="{C3380CC4-5D6E-409C-BE32-E72D297353CC}">
              <c16:uniqueId val="{00000001-031C-4307-A322-5894AB95DB6E}"/>
            </c:ext>
          </c:extLst>
        </c:ser>
        <c:ser>
          <c:idx val="1"/>
          <c:order val="2"/>
          <c:tx>
            <c:v>Coal Generation</c:v>
          </c:tx>
          <c:spPr>
            <a:solidFill>
              <a:schemeClr val="accent2">
                <a:lumMod val="75000"/>
              </a:schemeClr>
            </a:solidFill>
            <a:ln w="25400">
              <a:noFill/>
            </a:ln>
            <a:effectLst/>
          </c:spPr>
          <c:cat>
            <c:numRef>
              <c:f>'[1]Capacity 1970-2020'!$B$1:$AZ$1</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'[1]Capacity 1970-2020'!$B$41:$AZ$41</c:f>
              <c:numCache>
                <c:formatCode>General</c:formatCode>
                <c:ptCount val="51"/>
                <c:pt idx="0">
                  <c:v>223</c:v>
                </c:pt>
                <c:pt idx="1">
                  <c:v>223</c:v>
                </c:pt>
                <c:pt idx="2">
                  <c:v>223</c:v>
                </c:pt>
                <c:pt idx="3">
                  <c:v>223</c:v>
                </c:pt>
                <c:pt idx="4">
                  <c:v>223</c:v>
                </c:pt>
                <c:pt idx="5">
                  <c:v>530</c:v>
                </c:pt>
                <c:pt idx="6">
                  <c:v>530</c:v>
                </c:pt>
                <c:pt idx="7">
                  <c:v>837</c:v>
                </c:pt>
                <c:pt idx="8">
                  <c:v>837</c:v>
                </c:pt>
                <c:pt idx="9">
                  <c:v>837</c:v>
                </c:pt>
                <c:pt idx="10">
                  <c:v>837</c:v>
                </c:pt>
                <c:pt idx="11">
                  <c:v>837</c:v>
                </c:pt>
                <c:pt idx="12">
                  <c:v>837</c:v>
                </c:pt>
                <c:pt idx="13">
                  <c:v>837</c:v>
                </c:pt>
                <c:pt idx="14">
                  <c:v>1577</c:v>
                </c:pt>
                <c:pt idx="15">
                  <c:v>1577</c:v>
                </c:pt>
                <c:pt idx="16">
                  <c:v>2317</c:v>
                </c:pt>
                <c:pt idx="17">
                  <c:v>2317</c:v>
                </c:pt>
                <c:pt idx="18">
                  <c:v>2317</c:v>
                </c:pt>
                <c:pt idx="19">
                  <c:v>2317</c:v>
                </c:pt>
                <c:pt idx="20">
                  <c:v>2352</c:v>
                </c:pt>
                <c:pt idx="21">
                  <c:v>2352</c:v>
                </c:pt>
                <c:pt idx="22">
                  <c:v>2352</c:v>
                </c:pt>
                <c:pt idx="23">
                  <c:v>2352</c:v>
                </c:pt>
                <c:pt idx="24">
                  <c:v>2352</c:v>
                </c:pt>
                <c:pt idx="25">
                  <c:v>2352</c:v>
                </c:pt>
                <c:pt idx="26">
                  <c:v>2352</c:v>
                </c:pt>
                <c:pt idx="27">
                  <c:v>2352</c:v>
                </c:pt>
                <c:pt idx="28">
                  <c:v>2352</c:v>
                </c:pt>
                <c:pt idx="29">
                  <c:v>2352</c:v>
                </c:pt>
                <c:pt idx="30">
                  <c:v>2352</c:v>
                </c:pt>
                <c:pt idx="31">
                  <c:v>2352</c:v>
                </c:pt>
                <c:pt idx="32">
                  <c:v>2352</c:v>
                </c:pt>
                <c:pt idx="33">
                  <c:v>2352</c:v>
                </c:pt>
                <c:pt idx="34">
                  <c:v>2352</c:v>
                </c:pt>
                <c:pt idx="35">
                  <c:v>2352</c:v>
                </c:pt>
                <c:pt idx="36">
                  <c:v>2467.6999999999998</c:v>
                </c:pt>
                <c:pt idx="37">
                  <c:v>2467.6999999999998</c:v>
                </c:pt>
                <c:pt idx="38">
                  <c:v>2467.6999999999998</c:v>
                </c:pt>
                <c:pt idx="39">
                  <c:v>2467.6999999999998</c:v>
                </c:pt>
                <c:pt idx="40">
                  <c:v>2467.6999999999998</c:v>
                </c:pt>
                <c:pt idx="41">
                  <c:v>2467.6999999999998</c:v>
                </c:pt>
                <c:pt idx="42">
                  <c:v>2467.6999999999998</c:v>
                </c:pt>
                <c:pt idx="43">
                  <c:v>2467.6999999999998</c:v>
                </c:pt>
                <c:pt idx="44">
                  <c:v>2467.6999999999998</c:v>
                </c:pt>
                <c:pt idx="45">
                  <c:v>2467.6999999999998</c:v>
                </c:pt>
                <c:pt idx="46">
                  <c:v>2294.6999999999998</c:v>
                </c:pt>
                <c:pt idx="47">
                  <c:v>2294.6999999999998</c:v>
                </c:pt>
                <c:pt idx="48">
                  <c:v>2294.6999999999998</c:v>
                </c:pt>
                <c:pt idx="49">
                  <c:v>2294.6999999999998</c:v>
                </c:pt>
                <c:pt idx="50">
                  <c:v>1680.7</c:v>
                </c:pt>
              </c:numCache>
            </c:numRef>
          </c:val>
          <c:extLst>
            <c:ext xmlns:c16="http://schemas.microsoft.com/office/drawing/2014/chart" uri="{C3380CC4-5D6E-409C-BE32-E72D297353CC}">
              <c16:uniqueId val="{00000002-031C-4307-A322-5894AB95DB6E}"/>
            </c:ext>
          </c:extLst>
        </c:ser>
        <c:ser>
          <c:idx val="3"/>
          <c:order val="3"/>
          <c:tx>
            <c:v>Petroleum Coke Generation</c:v>
          </c:tx>
          <c:spPr>
            <a:solidFill>
              <a:srgbClr val="9B85B5"/>
            </a:solidFill>
            <a:ln w="25400">
              <a:noFill/>
            </a:ln>
            <a:effectLst/>
          </c:spPr>
          <c:cat>
            <c:numRef>
              <c:f>'[1]Capacity 1970-2020'!$B$1:$AZ$1</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'[1]Capacity 1970-2020'!$B$60:$AZ$60</c:f>
              <c:numCache>
                <c:formatCode>General</c:formatCode>
                <c:ptCount val="51"/>
                <c:pt idx="0">
                  <c:v>0</c:v>
                </c:pt>
                <c:pt idx="25">
                  <c:v>65</c:v>
                </c:pt>
                <c:pt idx="26">
                  <c:v>65</c:v>
                </c:pt>
                <c:pt idx="27">
                  <c:v>65</c:v>
                </c:pt>
                <c:pt idx="28">
                  <c:v>65</c:v>
                </c:pt>
                <c:pt idx="29">
                  <c:v>65</c:v>
                </c:pt>
                <c:pt idx="30">
                  <c:v>65</c:v>
                </c:pt>
                <c:pt idx="31">
                  <c:v>65</c:v>
                </c:pt>
                <c:pt idx="32">
                  <c:v>65</c:v>
                </c:pt>
                <c:pt idx="33">
                  <c:v>65</c:v>
                </c:pt>
                <c:pt idx="34">
                  <c:v>65</c:v>
                </c:pt>
                <c:pt idx="35">
                  <c:v>65</c:v>
                </c:pt>
                <c:pt idx="36">
                  <c:v>65</c:v>
                </c:pt>
                <c:pt idx="37">
                  <c:v>65</c:v>
                </c:pt>
                <c:pt idx="38">
                  <c:v>65</c:v>
                </c:pt>
                <c:pt idx="39">
                  <c:v>65</c:v>
                </c:pt>
                <c:pt idx="40">
                  <c:v>65</c:v>
                </c:pt>
                <c:pt idx="41">
                  <c:v>65</c:v>
                </c:pt>
                <c:pt idx="42">
                  <c:v>65</c:v>
                </c:pt>
                <c:pt idx="43">
                  <c:v>65</c:v>
                </c:pt>
                <c:pt idx="44">
                  <c:v>65</c:v>
                </c:pt>
                <c:pt idx="45">
                  <c:v>65</c:v>
                </c:pt>
                <c:pt idx="46">
                  <c:v>65</c:v>
                </c:pt>
                <c:pt idx="47">
                  <c:v>65</c:v>
                </c:pt>
                <c:pt idx="48">
                  <c:v>65</c:v>
                </c:pt>
                <c:pt idx="49">
                  <c:v>65</c:v>
                </c:pt>
                <c:pt idx="50">
                  <c:v>65</c:v>
                </c:pt>
              </c:numCache>
            </c:numRef>
          </c:val>
          <c:extLst>
            <c:ext xmlns:c16="http://schemas.microsoft.com/office/drawing/2014/chart" uri="{C3380CC4-5D6E-409C-BE32-E72D297353CC}">
              <c16:uniqueId val="{00000003-031C-4307-A322-5894AB95DB6E}"/>
            </c:ext>
          </c:extLst>
        </c:ser>
        <c:ser>
          <c:idx val="4"/>
          <c:order val="4"/>
          <c:tx>
            <c:v>Wind Generation</c:v>
          </c:tx>
          <c:spPr>
            <a:solidFill>
              <a:srgbClr val="00B050"/>
            </a:solidFill>
            <a:ln w="25400">
              <a:noFill/>
            </a:ln>
            <a:effectLst/>
          </c:spPr>
          <c:cat>
            <c:numRef>
              <c:f>'[1]Capacity 1970-2020'!$B$1:$AZ$1</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'[1]Capacity 1970-2020'!$B$84:$AZ$84</c:f>
              <c:numCache>
                <c:formatCode>General</c:formatCode>
                <c:ptCount val="51"/>
                <c:pt idx="0">
                  <c:v>0</c:v>
                </c:pt>
                <c:pt idx="34">
                  <c:v>0</c:v>
                </c:pt>
                <c:pt idx="35">
                  <c:v>136.9</c:v>
                </c:pt>
                <c:pt idx="36">
                  <c:v>145.9</c:v>
                </c:pt>
                <c:pt idx="37">
                  <c:v>167.9</c:v>
                </c:pt>
                <c:pt idx="38">
                  <c:v>167.9</c:v>
                </c:pt>
                <c:pt idx="39">
                  <c:v>167.9</c:v>
                </c:pt>
                <c:pt idx="40">
                  <c:v>387.9</c:v>
                </c:pt>
                <c:pt idx="41">
                  <c:v>387.9</c:v>
                </c:pt>
                <c:pt idx="42">
                  <c:v>626.5</c:v>
                </c:pt>
                <c:pt idx="43">
                  <c:v>646.5</c:v>
                </c:pt>
                <c:pt idx="44">
                  <c:v>666.2</c:v>
                </c:pt>
                <c:pt idx="45">
                  <c:v>666.2</c:v>
                </c:pt>
                <c:pt idx="46">
                  <c:v>691.2</c:v>
                </c:pt>
                <c:pt idx="47">
                  <c:v>691.2</c:v>
                </c:pt>
                <c:pt idx="48">
                  <c:v>805.9000000000002</c:v>
                </c:pt>
                <c:pt idx="49">
                  <c:v>805.9000000000002</c:v>
                </c:pt>
                <c:pt idx="50">
                  <c:v>885.9000000000002</c:v>
                </c:pt>
              </c:numCache>
            </c:numRef>
          </c:val>
          <c:extLst>
            <c:ext xmlns:c16="http://schemas.microsoft.com/office/drawing/2014/chart" uri="{C3380CC4-5D6E-409C-BE32-E72D297353CC}">
              <c16:uniqueId val="{00000004-031C-4307-A322-5894AB95DB6E}"/>
            </c:ext>
          </c:extLst>
        </c:ser>
        <c:ser>
          <c:idx val="5"/>
          <c:order val="5"/>
          <c:tx>
            <c:v>Solar Generation</c:v>
          </c:tx>
          <c:spPr>
            <a:solidFill>
              <a:srgbClr val="FFFF00"/>
            </a:solidFill>
            <a:ln w="25400">
              <a:noFill/>
            </a:ln>
            <a:effectLst/>
          </c:spPr>
          <c:cat>
            <c:numRef>
              <c:f>'[1]Capacity 1970-2020'!$B$1:$AZ$1</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'[1]Capacity 1970-2020'!$B$94:$AZ$94</c:f>
              <c:numCache>
                <c:formatCode>General</c:formatCode>
                <c:ptCount val="51"/>
                <c:pt idx="0">
                  <c:v>0</c:v>
                </c:pt>
                <c:pt idx="46">
                  <c:v>8</c:v>
                </c:pt>
                <c:pt idx="47">
                  <c:v>17</c:v>
                </c:pt>
                <c:pt idx="48">
                  <c:v>17</c:v>
                </c:pt>
                <c:pt idx="49">
                  <c:v>17</c:v>
                </c:pt>
                <c:pt idx="50">
                  <c:v>17</c:v>
                </c:pt>
              </c:numCache>
            </c:numRef>
          </c:val>
          <c:extLst>
            <c:ext xmlns:c16="http://schemas.microsoft.com/office/drawing/2014/chart" uri="{C3380CC4-5D6E-409C-BE32-E72D297353CC}">
              <c16:uniqueId val="{00000005-031C-4307-A322-5894AB95DB6E}"/>
            </c:ext>
          </c:extLst>
        </c:ser>
        <c:ser>
          <c:idx val="6"/>
          <c:order val="6"/>
          <c:tx>
            <c:v>Other Generation</c:v>
          </c:tx>
          <c:spPr>
            <a:solidFill>
              <a:schemeClr val="tx1"/>
            </a:solidFill>
            <a:ln w="25400">
              <a:noFill/>
            </a:ln>
            <a:effectLst/>
          </c:spPr>
          <c:cat>
            <c:numRef>
              <c:f>'[1]Capacity 1970-2020'!$B$1:$AZ$1</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'[1]Capacity 1970-2020'!$B$102:$AZ$102</c:f>
              <c:numCache>
                <c:formatCode>General</c:formatCode>
                <c:ptCount val="51"/>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1.6</c:v>
                </c:pt>
                <c:pt idx="40">
                  <c:v>7.1</c:v>
                </c:pt>
                <c:pt idx="41">
                  <c:v>7.1</c:v>
                </c:pt>
                <c:pt idx="42">
                  <c:v>7.1</c:v>
                </c:pt>
                <c:pt idx="43">
                  <c:v>9.6</c:v>
                </c:pt>
                <c:pt idx="44">
                  <c:v>9.6</c:v>
                </c:pt>
                <c:pt idx="45">
                  <c:v>9.6</c:v>
                </c:pt>
                <c:pt idx="46">
                  <c:v>9.6</c:v>
                </c:pt>
                <c:pt idx="47">
                  <c:v>9.6</c:v>
                </c:pt>
                <c:pt idx="48">
                  <c:v>9.6</c:v>
                </c:pt>
                <c:pt idx="49">
                  <c:v>9.6</c:v>
                </c:pt>
                <c:pt idx="50">
                  <c:v>9.6</c:v>
                </c:pt>
              </c:numCache>
            </c:numRef>
          </c:val>
          <c:extLst>
            <c:ext xmlns:c16="http://schemas.microsoft.com/office/drawing/2014/chart" uri="{C3380CC4-5D6E-409C-BE32-E72D297353CC}">
              <c16:uniqueId val="{00000006-031C-4307-A322-5894AB95DB6E}"/>
            </c:ext>
          </c:extLst>
        </c:ser>
        <c:dLbls>
          <c:showLegendKey val="0"/>
          <c:showVal val="0"/>
          <c:showCatName val="0"/>
          <c:showSerName val="0"/>
          <c:showPercent val="0"/>
          <c:showBubbleSize val="0"/>
        </c:dLbls>
        <c:axId val="408004272"/>
        <c:axId val="408007224"/>
      </c:areaChart>
      <c:catAx>
        <c:axId val="4080042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7224"/>
        <c:crosses val="autoZero"/>
        <c:auto val="1"/>
        <c:lblAlgn val="ctr"/>
        <c:lblOffset val="100"/>
        <c:tickLblSkip val="1"/>
        <c:noMultiLvlLbl val="0"/>
      </c:catAx>
      <c:valAx>
        <c:axId val="408007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MW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4272"/>
        <c:crosses val="autoZero"/>
        <c:crossBetween val="midCat"/>
      </c:valAx>
      <c:spPr>
        <a:noFill/>
        <a:ln>
          <a:noFill/>
        </a:ln>
        <a:effectLst/>
      </c:spPr>
    </c:plotArea>
    <c:legend>
      <c:legendPos val="r"/>
      <c:layout>
        <c:manualLayout>
          <c:xMode val="edge"/>
          <c:yMode val="edge"/>
          <c:x val="0.88280072447084468"/>
          <c:y val="0.40869453818272716"/>
          <c:w val="0.11719927552915535"/>
          <c:h val="0.246281402324709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Wind Generation Total Production (GWh) and Percentage of Total Montana Electricity Generation (%)  2005-2018</a:t>
            </a:r>
          </a:p>
        </c:rich>
      </c:tx>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0"/>
          <c:order val="1"/>
          <c:tx>
            <c:v>Wind GWh</c:v>
          </c:tx>
          <c:marker>
            <c:symbol val="none"/>
          </c:marker>
          <c:dPt>
            <c:idx val="11"/>
            <c:bubble3D val="0"/>
            <c:extLst>
              <c:ext xmlns:c16="http://schemas.microsoft.com/office/drawing/2014/chart" uri="{C3380CC4-5D6E-409C-BE32-E72D297353CC}">
                <c16:uniqueId val="{00000000-D6A0-4391-AF19-893C433B8924}"/>
              </c:ext>
            </c:extLst>
          </c:dPt>
          <c:cat>
            <c:numRef>
              <c:f>'Table E5'!$A$51:$A$64</c:f>
              <c:numCache>
                <c:formatCode>0</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'Table E5'!$J$51:$J$64</c:f>
              <c:numCache>
                <c:formatCode>#,##0</c:formatCode>
                <c:ptCount val="14"/>
                <c:pt idx="0">
                  <c:v>0</c:v>
                </c:pt>
                <c:pt idx="1">
                  <c:v>435.97</c:v>
                </c:pt>
                <c:pt idx="2">
                  <c:v>495.77600000000001</c:v>
                </c:pt>
                <c:pt idx="3">
                  <c:v>593.13800000000003</c:v>
                </c:pt>
                <c:pt idx="4">
                  <c:v>820.92399999999998</c:v>
                </c:pt>
                <c:pt idx="5">
                  <c:v>930.23299999999995</c:v>
                </c:pt>
                <c:pt idx="6">
                  <c:v>1166</c:v>
                </c:pt>
                <c:pt idx="7">
                  <c:v>1262</c:v>
                </c:pt>
                <c:pt idx="8">
                  <c:v>1755</c:v>
                </c:pt>
                <c:pt idx="9">
                  <c:v>1974</c:v>
                </c:pt>
                <c:pt idx="10">
                  <c:v>1965</c:v>
                </c:pt>
                <c:pt idx="11">
                  <c:v>2140</c:v>
                </c:pt>
                <c:pt idx="12">
                  <c:v>2155</c:v>
                </c:pt>
                <c:pt idx="13">
                  <c:v>2153</c:v>
                </c:pt>
              </c:numCache>
            </c:numRef>
          </c:val>
          <c:smooth val="0"/>
          <c:extLst>
            <c:ext xmlns:c16="http://schemas.microsoft.com/office/drawing/2014/chart" uri="{C3380CC4-5D6E-409C-BE32-E72D297353CC}">
              <c16:uniqueId val="{00000001-D6A0-4391-AF19-893C433B8924}"/>
            </c:ext>
          </c:extLst>
        </c:ser>
        <c:dLbls>
          <c:showLegendKey val="0"/>
          <c:showVal val="0"/>
          <c:showCatName val="0"/>
          <c:showSerName val="0"/>
          <c:showPercent val="0"/>
          <c:showBubbleSize val="0"/>
        </c:dLbls>
        <c:marker val="1"/>
        <c:smooth val="0"/>
        <c:axId val="249420032"/>
        <c:axId val="249422208"/>
      </c:lineChart>
      <c:lineChart>
        <c:grouping val="standard"/>
        <c:varyColors val="0"/>
        <c:ser>
          <c:idx val="1"/>
          <c:order val="0"/>
          <c:tx>
            <c:v>Wind Percentage</c:v>
          </c:tx>
          <c:spPr>
            <a:ln>
              <a:solidFill>
                <a:srgbClr val="00B0F0"/>
              </a:solidFill>
              <a:prstDash val="sysDash"/>
            </a:ln>
          </c:spPr>
          <c:marker>
            <c:symbol val="none"/>
          </c:marker>
          <c:dPt>
            <c:idx val="9"/>
            <c:bubble3D val="0"/>
            <c:spPr>
              <a:ln>
                <a:solidFill>
                  <a:srgbClr val="00B0F0"/>
                </a:solidFill>
                <a:prstDash val="sysDash"/>
              </a:ln>
            </c:spPr>
            <c:extLst>
              <c:ext xmlns:c16="http://schemas.microsoft.com/office/drawing/2014/chart" uri="{C3380CC4-5D6E-409C-BE32-E72D297353CC}">
                <c16:uniqueId val="{00000003-D6A0-4391-AF19-893C433B8924}"/>
              </c:ext>
            </c:extLst>
          </c:dPt>
          <c:cat>
            <c:numRef>
              <c:f>'Table E5'!$A$51:$A$64</c:f>
              <c:numCache>
                <c:formatCode>0</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'Table E5'!$K$51:$K$64</c:f>
              <c:numCache>
                <c:formatCode>0.0%</c:formatCode>
                <c:ptCount val="14"/>
                <c:pt idx="0">
                  <c:v>0</c:v>
                </c:pt>
                <c:pt idx="1">
                  <c:v>1.5435844781192467E-2</c:v>
                </c:pt>
                <c:pt idx="2">
                  <c:v>1.7136497182952543E-2</c:v>
                </c:pt>
                <c:pt idx="3">
                  <c:v>2.0013429159496575E-2</c:v>
                </c:pt>
                <c:pt idx="4">
                  <c:v>3.0731254445401115E-2</c:v>
                </c:pt>
                <c:pt idx="5">
                  <c:v>3.1225302943842098E-2</c:v>
                </c:pt>
                <c:pt idx="6">
                  <c:v>3.8700255567725446E-2</c:v>
                </c:pt>
                <c:pt idx="7">
                  <c:v>4.5387520230174429E-2</c:v>
                </c:pt>
                <c:pt idx="8">
                  <c:v>6.3387149203597351E-2</c:v>
                </c:pt>
                <c:pt idx="9">
                  <c:v>6.5238945072377555E-2</c:v>
                </c:pt>
                <c:pt idx="10">
                  <c:v>6.7060268923622962E-2</c:v>
                </c:pt>
                <c:pt idx="11">
                  <c:v>7.7022746904693351E-2</c:v>
                </c:pt>
                <c:pt idx="12">
                  <c:v>7.6361574713865565E-2</c:v>
                </c:pt>
                <c:pt idx="13">
                  <c:v>7.6361056924986695E-2</c:v>
                </c:pt>
              </c:numCache>
            </c:numRef>
          </c:val>
          <c:smooth val="0"/>
          <c:extLst>
            <c:ext xmlns:c16="http://schemas.microsoft.com/office/drawing/2014/chart" uri="{C3380CC4-5D6E-409C-BE32-E72D297353CC}">
              <c16:uniqueId val="{00000004-D6A0-4391-AF19-893C433B8924}"/>
            </c:ext>
          </c:extLst>
        </c:ser>
        <c:dLbls>
          <c:showLegendKey val="0"/>
          <c:showVal val="0"/>
          <c:showCatName val="0"/>
          <c:showSerName val="0"/>
          <c:showPercent val="0"/>
          <c:showBubbleSize val="0"/>
        </c:dLbls>
        <c:marker val="1"/>
        <c:smooth val="0"/>
        <c:axId val="250634624"/>
        <c:axId val="249424128"/>
      </c:lineChart>
      <c:catAx>
        <c:axId val="249420032"/>
        <c:scaling>
          <c:orientation val="minMax"/>
        </c:scaling>
        <c:delete val="1"/>
        <c:axPos val="b"/>
        <c:title>
          <c:tx>
            <c:rich>
              <a:bodyPr/>
              <a:lstStyle/>
              <a:p>
                <a:pPr>
                  <a:defRPr/>
                </a:pPr>
                <a:r>
                  <a:rPr lang="en-US"/>
                  <a:t>Year</a:t>
                </a:r>
              </a:p>
            </c:rich>
          </c:tx>
          <c:overlay val="0"/>
        </c:title>
        <c:numFmt formatCode="0" sourceLinked="1"/>
        <c:majorTickMark val="none"/>
        <c:minorTickMark val="none"/>
        <c:tickLblPos val="nextTo"/>
        <c:crossAx val="249422208"/>
        <c:crosses val="autoZero"/>
        <c:auto val="1"/>
        <c:lblAlgn val="ctr"/>
        <c:lblOffset val="100"/>
        <c:noMultiLvlLbl val="0"/>
      </c:catAx>
      <c:valAx>
        <c:axId val="249422208"/>
        <c:scaling>
          <c:orientation val="minMax"/>
        </c:scaling>
        <c:delete val="0"/>
        <c:axPos val="l"/>
        <c:majorGridlines/>
        <c:title>
          <c:tx>
            <c:rich>
              <a:bodyPr/>
              <a:lstStyle/>
              <a:p>
                <a:pPr>
                  <a:defRPr sz="1200"/>
                </a:pPr>
                <a:r>
                  <a:rPr lang="en-US" sz="1200"/>
                  <a:t>GWh</a:t>
                </a:r>
              </a:p>
            </c:rich>
          </c:tx>
          <c:overlay val="0"/>
        </c:title>
        <c:numFmt formatCode="#,##0" sourceLinked="1"/>
        <c:majorTickMark val="out"/>
        <c:minorTickMark val="none"/>
        <c:tickLblPos val="nextTo"/>
        <c:txPr>
          <a:bodyPr/>
          <a:lstStyle/>
          <a:p>
            <a:pPr>
              <a:defRPr sz="1200"/>
            </a:pPr>
            <a:endParaRPr lang="en-US"/>
          </a:p>
        </c:txPr>
        <c:crossAx val="249420032"/>
        <c:crosses val="autoZero"/>
        <c:crossBetween val="between"/>
      </c:valAx>
      <c:valAx>
        <c:axId val="249424128"/>
        <c:scaling>
          <c:orientation val="minMax"/>
        </c:scaling>
        <c:delete val="0"/>
        <c:axPos val="r"/>
        <c:title>
          <c:tx>
            <c:rich>
              <a:bodyPr rot="5400000" vert="horz"/>
              <a:lstStyle/>
              <a:p>
                <a:pPr>
                  <a:defRPr sz="1200" b="1"/>
                </a:pPr>
                <a:r>
                  <a:rPr lang="en-US" sz="1200" b="1"/>
                  <a:t>Percentage </a:t>
                </a:r>
              </a:p>
            </c:rich>
          </c:tx>
          <c:layout>
            <c:manualLayout>
              <c:xMode val="edge"/>
              <c:yMode val="edge"/>
              <c:x val="0.84074712487363945"/>
              <c:y val="0.47227444907336724"/>
            </c:manualLayout>
          </c:layout>
          <c:overlay val="0"/>
        </c:title>
        <c:numFmt formatCode="0.0%" sourceLinked="1"/>
        <c:majorTickMark val="out"/>
        <c:minorTickMark val="none"/>
        <c:tickLblPos val="nextTo"/>
        <c:crossAx val="250634624"/>
        <c:crosses val="max"/>
        <c:crossBetween val="between"/>
      </c:valAx>
      <c:catAx>
        <c:axId val="250634624"/>
        <c:scaling>
          <c:orientation val="minMax"/>
        </c:scaling>
        <c:delete val="0"/>
        <c:axPos val="b"/>
        <c:numFmt formatCode="0" sourceLinked="1"/>
        <c:majorTickMark val="out"/>
        <c:minorTickMark val="none"/>
        <c:tickLblPos val="nextTo"/>
        <c:crossAx val="249424128"/>
        <c:crosses val="autoZero"/>
        <c:auto val="1"/>
        <c:lblAlgn val="ctr"/>
        <c:lblOffset val="100"/>
        <c:noMultiLvlLbl val="0"/>
      </c:catAx>
    </c:plotArea>
    <c:legend>
      <c:legendPos val="r"/>
      <c:layout>
        <c:manualLayout>
          <c:xMode val="edge"/>
          <c:yMode val="edge"/>
          <c:x val="0.87922134733158352"/>
          <c:y val="0.49751698518153975"/>
          <c:w val="0.11068930502858128"/>
          <c:h val="0.14853654656804263"/>
        </c:manualLayout>
      </c:layout>
      <c:overlay val="0"/>
    </c:legend>
    <c:plotVisOnly val="1"/>
    <c:dispBlanksAs val="zero"/>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Montana Wind Generation Total Nameplate</a:t>
            </a:r>
            <a:r>
              <a:rPr lang="en-US" sz="2000" baseline="0"/>
              <a:t> Capacity </a:t>
            </a:r>
            <a:r>
              <a:rPr lang="en-US" sz="2000"/>
              <a:t>2005-2020</a:t>
            </a:r>
          </a:p>
        </c:rich>
      </c:tx>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1"/>
          <c:order val="0"/>
          <c:tx>
            <c:v>Wind Nameplate Capacity</c:v>
          </c:tx>
          <c:spPr>
            <a:ln>
              <a:solidFill>
                <a:srgbClr val="00B0F0"/>
              </a:solidFill>
              <a:prstDash val="sysDash"/>
            </a:ln>
          </c:spPr>
          <c:marker>
            <c:symbol val="none"/>
          </c:marker>
          <c:dPt>
            <c:idx val="9"/>
            <c:bubble3D val="0"/>
            <c:extLst>
              <c:ext xmlns:c16="http://schemas.microsoft.com/office/drawing/2014/chart" uri="{C3380CC4-5D6E-409C-BE32-E72D297353CC}">
                <c16:uniqueId val="{00000003-60A7-46C5-88E6-3AB8105B38E0}"/>
              </c:ext>
            </c:extLst>
          </c:dPt>
          <c:cat>
            <c:numRef>
              <c:f>'Wind Generation'!$F$44:$U$44</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'Wind Generation'!$F$45:$U$45</c:f>
              <c:numCache>
                <c:formatCode>General</c:formatCode>
                <c:ptCount val="16"/>
                <c:pt idx="0">
                  <c:v>135.80000000000001</c:v>
                </c:pt>
                <c:pt idx="1">
                  <c:v>144.80000000000001</c:v>
                </c:pt>
                <c:pt idx="2">
                  <c:v>166.8</c:v>
                </c:pt>
                <c:pt idx="3">
                  <c:v>166.8</c:v>
                </c:pt>
                <c:pt idx="4">
                  <c:v>166.8</c:v>
                </c:pt>
                <c:pt idx="5">
                  <c:v>386.8</c:v>
                </c:pt>
                <c:pt idx="6">
                  <c:v>386.8</c:v>
                </c:pt>
                <c:pt idx="7">
                  <c:v>625.4</c:v>
                </c:pt>
                <c:pt idx="8">
                  <c:v>645.4</c:v>
                </c:pt>
                <c:pt idx="9">
                  <c:v>665.1</c:v>
                </c:pt>
                <c:pt idx="10">
                  <c:v>665.1</c:v>
                </c:pt>
                <c:pt idx="11">
                  <c:v>690.1</c:v>
                </c:pt>
                <c:pt idx="12">
                  <c:v>690.1</c:v>
                </c:pt>
                <c:pt idx="13">
                  <c:v>806.00000000000023</c:v>
                </c:pt>
                <c:pt idx="14">
                  <c:v>807.60000000000014</c:v>
                </c:pt>
                <c:pt idx="15">
                  <c:v>887.60000000000014</c:v>
                </c:pt>
              </c:numCache>
            </c:numRef>
          </c:val>
          <c:smooth val="0"/>
          <c:extLst>
            <c:ext xmlns:c16="http://schemas.microsoft.com/office/drawing/2014/chart" uri="{C3380CC4-5D6E-409C-BE32-E72D297353CC}">
              <c16:uniqueId val="{00000004-60A7-46C5-88E6-3AB8105B38E0}"/>
            </c:ext>
          </c:extLst>
        </c:ser>
        <c:dLbls>
          <c:showLegendKey val="0"/>
          <c:showVal val="0"/>
          <c:showCatName val="0"/>
          <c:showSerName val="0"/>
          <c:showPercent val="0"/>
          <c:showBubbleSize val="0"/>
        </c:dLbls>
        <c:smooth val="0"/>
        <c:axId val="249420032"/>
        <c:axId val="249422208"/>
      </c:lineChart>
      <c:catAx>
        <c:axId val="249420032"/>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249422208"/>
        <c:crosses val="autoZero"/>
        <c:auto val="1"/>
        <c:lblAlgn val="ctr"/>
        <c:lblOffset val="100"/>
        <c:noMultiLvlLbl val="0"/>
      </c:catAx>
      <c:valAx>
        <c:axId val="249422208"/>
        <c:scaling>
          <c:orientation val="minMax"/>
        </c:scaling>
        <c:delete val="0"/>
        <c:axPos val="l"/>
        <c:majorGridlines/>
        <c:title>
          <c:tx>
            <c:rich>
              <a:bodyPr/>
              <a:lstStyle/>
              <a:p>
                <a:pPr>
                  <a:defRPr sz="1200"/>
                </a:pPr>
                <a:r>
                  <a:rPr lang="en-US" sz="1200"/>
                  <a:t>GWh</a:t>
                </a:r>
              </a:p>
            </c:rich>
          </c:tx>
          <c:overlay val="0"/>
        </c:title>
        <c:numFmt formatCode="General" sourceLinked="1"/>
        <c:majorTickMark val="out"/>
        <c:minorTickMark val="none"/>
        <c:tickLblPos val="nextTo"/>
        <c:txPr>
          <a:bodyPr/>
          <a:lstStyle/>
          <a:p>
            <a:pPr>
              <a:defRPr sz="1200"/>
            </a:pPr>
            <a:endParaRPr lang="en-US"/>
          </a:p>
        </c:txPr>
        <c:crossAx val="249420032"/>
        <c:crosses val="autoZero"/>
        <c:crossBetween val="between"/>
      </c:valAx>
    </c:plotArea>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rgbClr val="FF0000"/>
                </a:solidFill>
                <a:latin typeface="+mn-lt"/>
                <a:ea typeface="+mn-ea"/>
                <a:cs typeface="+mn-cs"/>
              </a:defRPr>
            </a:pPr>
            <a:r>
              <a:rPr lang="en-US" sz="1600">
                <a:solidFill>
                  <a:schemeClr val="tx1"/>
                </a:solidFill>
              </a:rPr>
              <a:t>Total Nameplate Capacity Electric Generation by Energy Source (MW and Percent Total) - 2020</a:t>
            </a:r>
          </a:p>
        </c:rich>
      </c:tx>
      <c:overlay val="0"/>
      <c:spPr>
        <a:noFill/>
        <a:ln>
          <a:noFill/>
        </a:ln>
        <a:effectLst/>
      </c:spPr>
      <c:txPr>
        <a:bodyPr rot="0" spcFirstLastPara="1" vertOverflow="ellipsis" vert="horz" wrap="square" anchor="ctr" anchorCtr="1"/>
        <a:lstStyle/>
        <a:p>
          <a:pPr>
            <a:defRPr sz="1600" b="0" i="0" u="none" strike="noStrike" kern="1200" spc="0" baseline="0">
              <a:solidFill>
                <a:srgbClr val="FF0000"/>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C4CD-4E04-99E5-E4F6551F08BC}"/>
              </c:ext>
            </c:extLst>
          </c:dPt>
          <c:dPt>
            <c:idx val="1"/>
            <c:bubble3D val="0"/>
            <c:spPr>
              <a:solidFill>
                <a:schemeClr val="accent2">
                  <a:lumMod val="75000"/>
                </a:schemeClr>
              </a:solidFill>
              <a:ln w="19050">
                <a:noFill/>
              </a:ln>
              <a:effectLst/>
            </c:spPr>
            <c:extLst>
              <c:ext xmlns:c16="http://schemas.microsoft.com/office/drawing/2014/chart" uri="{C3380CC4-5D6E-409C-BE32-E72D297353CC}">
                <c16:uniqueId val="{00000003-C4CD-4E04-99E5-E4F6551F08BC}"/>
              </c:ext>
            </c:extLst>
          </c:dPt>
          <c:dPt>
            <c:idx val="2"/>
            <c:bubble3D val="0"/>
            <c:spPr>
              <a:solidFill>
                <a:schemeClr val="accent6">
                  <a:lumMod val="75000"/>
                </a:schemeClr>
              </a:solidFill>
              <a:ln w="19050">
                <a:noFill/>
              </a:ln>
              <a:effectLst/>
            </c:spPr>
            <c:extLst>
              <c:ext xmlns:c16="http://schemas.microsoft.com/office/drawing/2014/chart" uri="{C3380CC4-5D6E-409C-BE32-E72D297353CC}">
                <c16:uniqueId val="{00000005-C4CD-4E04-99E5-E4F6551F08BC}"/>
              </c:ext>
            </c:extLst>
          </c:dPt>
          <c:dPt>
            <c:idx val="3"/>
            <c:bubble3D val="0"/>
            <c:spPr>
              <a:solidFill>
                <a:schemeClr val="accent4"/>
              </a:solidFill>
              <a:ln w="19050">
                <a:noFill/>
              </a:ln>
              <a:effectLst/>
            </c:spPr>
            <c:extLst>
              <c:ext xmlns:c16="http://schemas.microsoft.com/office/drawing/2014/chart" uri="{C3380CC4-5D6E-409C-BE32-E72D297353CC}">
                <c16:uniqueId val="{00000007-C4CD-4E04-99E5-E4F6551F08BC}"/>
              </c:ext>
            </c:extLst>
          </c:dPt>
          <c:dPt>
            <c:idx val="4"/>
            <c:bubble3D val="0"/>
            <c:spPr>
              <a:solidFill>
                <a:srgbClr val="00B050"/>
              </a:solidFill>
              <a:ln w="19050">
                <a:noFill/>
              </a:ln>
              <a:effectLst/>
            </c:spPr>
            <c:extLst>
              <c:ext xmlns:c16="http://schemas.microsoft.com/office/drawing/2014/chart" uri="{C3380CC4-5D6E-409C-BE32-E72D297353CC}">
                <c16:uniqueId val="{00000009-C4CD-4E04-99E5-E4F6551F08BC}"/>
              </c:ext>
            </c:extLst>
          </c:dPt>
          <c:dPt>
            <c:idx val="5"/>
            <c:bubble3D val="0"/>
            <c:spPr>
              <a:solidFill>
                <a:srgbClr val="FFFF00"/>
              </a:solidFill>
              <a:ln w="19050">
                <a:noFill/>
              </a:ln>
              <a:effectLst/>
            </c:spPr>
            <c:extLst>
              <c:ext xmlns:c16="http://schemas.microsoft.com/office/drawing/2014/chart" uri="{C3380CC4-5D6E-409C-BE32-E72D297353CC}">
                <c16:uniqueId val="{0000000B-C4CD-4E04-99E5-E4F6551F08BC}"/>
              </c:ext>
            </c:extLst>
          </c:dPt>
          <c:dPt>
            <c:idx val="6"/>
            <c:bubble3D val="0"/>
            <c:spPr>
              <a:solidFill>
                <a:schemeClr val="tx1"/>
              </a:solidFill>
              <a:ln w="19050">
                <a:noFill/>
              </a:ln>
              <a:effectLst/>
            </c:spPr>
            <c:extLst>
              <c:ext xmlns:c16="http://schemas.microsoft.com/office/drawing/2014/chart" uri="{C3380CC4-5D6E-409C-BE32-E72D297353CC}">
                <c16:uniqueId val="{0000000D-C4CD-4E04-99E5-E4F6551F08BC}"/>
              </c:ext>
            </c:extLst>
          </c:dPt>
          <c:cat>
            <c:strRef>
              <c:f>'[1]Capacity 1970-2020'!$BC$4:$BC$10</c:f>
              <c:strCache>
                <c:ptCount val="7"/>
                <c:pt idx="0">
                  <c:v>Hydro</c:v>
                </c:pt>
                <c:pt idx="1">
                  <c:v>Coal</c:v>
                </c:pt>
                <c:pt idx="2">
                  <c:v>Wind</c:v>
                </c:pt>
                <c:pt idx="3">
                  <c:v>Natural Gas</c:v>
                </c:pt>
                <c:pt idx="4">
                  <c:v>Pet Coke</c:v>
                </c:pt>
                <c:pt idx="5">
                  <c:v>Solar</c:v>
                </c:pt>
                <c:pt idx="6">
                  <c:v>Other</c:v>
                </c:pt>
              </c:strCache>
            </c:strRef>
          </c:cat>
          <c:val>
            <c:numRef>
              <c:f>('[1]Capacity 1970-2020'!$AZ$29,'[1]Capacity 1970-2020'!$AZ$41,'[1]Capacity 1970-2020'!$AZ$55,'[1]Capacity 1970-2020'!$AZ$60,'[1]Capacity 1970-2020'!$AZ$84,'[1]Capacity 1970-2020'!$AZ$94,'[1]Capacity 1970-2020'!$AZ$102)</c:f>
              <c:numCache>
                <c:formatCode>General</c:formatCode>
                <c:ptCount val="7"/>
                <c:pt idx="0">
                  <c:v>2689.5999999999995</c:v>
                </c:pt>
                <c:pt idx="1">
                  <c:v>1680.7</c:v>
                </c:pt>
                <c:pt idx="2">
                  <c:v>418.6</c:v>
                </c:pt>
                <c:pt idx="3">
                  <c:v>65</c:v>
                </c:pt>
                <c:pt idx="4">
                  <c:v>885.9000000000002</c:v>
                </c:pt>
                <c:pt idx="5">
                  <c:v>17</c:v>
                </c:pt>
                <c:pt idx="6">
                  <c:v>9.6</c:v>
                </c:pt>
              </c:numCache>
            </c:numRef>
          </c:val>
          <c:extLst>
            <c:ext xmlns:c16="http://schemas.microsoft.com/office/drawing/2014/chart" uri="{C3380CC4-5D6E-409C-BE32-E72D297353CC}">
              <c16:uniqueId val="{0000000E-C4CD-4E04-99E5-E4F6551F08BC}"/>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0-C4CD-4E04-99E5-E4F6551F08BC}"/>
              </c:ext>
            </c:extLst>
          </c:dPt>
          <c:cat>
            <c:strRef>
              <c:f>'[1]Capacity 1970-2020'!$BC$4:$BC$10</c:f>
              <c:strCache>
                <c:ptCount val="7"/>
                <c:pt idx="0">
                  <c:v>Hydro</c:v>
                </c:pt>
                <c:pt idx="1">
                  <c:v>Coal</c:v>
                </c:pt>
                <c:pt idx="2">
                  <c:v>Wind</c:v>
                </c:pt>
                <c:pt idx="3">
                  <c:v>Natural Gas</c:v>
                </c:pt>
                <c:pt idx="4">
                  <c:v>Pet Coke</c:v>
                </c:pt>
                <c:pt idx="5">
                  <c:v>Solar</c:v>
                </c:pt>
                <c:pt idx="6">
                  <c:v>Other</c:v>
                </c:pt>
              </c:strCache>
            </c:strRef>
          </c:cat>
          <c:val>
            <c:numRef>
              <c:f>'[1]Capacity 1970-2020'!$BA$30</c:f>
              <c:numCache>
                <c:formatCode>General</c:formatCode>
                <c:ptCount val="1"/>
              </c:numCache>
            </c:numRef>
          </c:val>
          <c:extLst>
            <c:ext xmlns:c16="http://schemas.microsoft.com/office/drawing/2014/chart" uri="{C3380CC4-5D6E-409C-BE32-E72D297353CC}">
              <c16:uniqueId val="{00000011-C4CD-4E04-99E5-E4F6551F08B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Montana Electric Generation from Primary Fuels-- Total Generation (GWh) 1990-2018</a:t>
            </a:r>
          </a:p>
        </c:rich>
      </c:tx>
      <c:layout>
        <c:manualLayout>
          <c:xMode val="edge"/>
          <c:yMode val="edge"/>
          <c:x val="0.11638085705679109"/>
          <c:y val="0"/>
        </c:manualLayout>
      </c:layout>
      <c:overlay val="0"/>
    </c:title>
    <c:autoTitleDeleted val="0"/>
    <c:plotArea>
      <c:layout/>
      <c:lineChart>
        <c:grouping val="standard"/>
        <c:varyColors val="0"/>
        <c:ser>
          <c:idx val="1"/>
          <c:order val="0"/>
          <c:tx>
            <c:v>Coal</c:v>
          </c:tx>
          <c:spPr>
            <a:ln>
              <a:solidFill>
                <a:schemeClr val="accent2">
                  <a:lumMod val="50000"/>
                </a:schemeClr>
              </a:solidFill>
            </a:ln>
          </c:spPr>
          <c:marker>
            <c:symbol val="none"/>
          </c:marker>
          <c:dPt>
            <c:idx val="19"/>
            <c:bubble3D val="0"/>
            <c:extLst>
              <c:ext xmlns:c16="http://schemas.microsoft.com/office/drawing/2014/chart" uri="{C3380CC4-5D6E-409C-BE32-E72D297353CC}">
                <c16:uniqueId val="{00000000-1AA9-479F-91AF-4793CE5DAEC3}"/>
              </c:ext>
            </c:extLst>
          </c:dPt>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E5'!$D$36:$D$64</c:f>
              <c:numCache>
                <c:formatCode>#,##0</c:formatCode>
                <c:ptCount val="29"/>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pt idx="27">
                  <c:v>13864</c:v>
                </c:pt>
                <c:pt idx="28">
                  <c:v>13360</c:v>
                </c:pt>
              </c:numCache>
            </c:numRef>
          </c:val>
          <c:smooth val="0"/>
          <c:extLst>
            <c:ext xmlns:c16="http://schemas.microsoft.com/office/drawing/2014/chart" uri="{C3380CC4-5D6E-409C-BE32-E72D297353CC}">
              <c16:uniqueId val="{00000001-1AA9-479F-91AF-4793CE5DAEC3}"/>
            </c:ext>
          </c:extLst>
        </c:ser>
        <c:ser>
          <c:idx val="0"/>
          <c:order val="1"/>
          <c:tx>
            <c:v>Hydro</c:v>
          </c:tx>
          <c:marker>
            <c:symbol val="none"/>
          </c:marke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E5'!$B$36:$B$64</c:f>
              <c:numCache>
                <c:formatCode>#,##0</c:formatCode>
                <c:ptCount val="29"/>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pt idx="27">
                  <c:v>10946</c:v>
                </c:pt>
                <c:pt idx="28">
                  <c:v>11405</c:v>
                </c:pt>
              </c:numCache>
            </c:numRef>
          </c:val>
          <c:smooth val="0"/>
          <c:extLst>
            <c:ext xmlns:c16="http://schemas.microsoft.com/office/drawing/2014/chart" uri="{C3380CC4-5D6E-409C-BE32-E72D297353CC}">
              <c16:uniqueId val="{00000002-1AA9-479F-91AF-4793CE5DAEC3}"/>
            </c:ext>
          </c:extLst>
        </c:ser>
        <c:ser>
          <c:idx val="2"/>
          <c:order val="2"/>
          <c:tx>
            <c:v>Petroleum</c:v>
          </c:tx>
          <c:spPr>
            <a:ln>
              <a:solidFill>
                <a:srgbClr val="7030A0"/>
              </a:solidFill>
            </a:ln>
          </c:spPr>
          <c:marker>
            <c:symbol val="none"/>
          </c:marke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E5'!$F$36:$F$64</c:f>
              <c:numCache>
                <c:formatCode>0</c:formatCode>
                <c:ptCount val="29"/>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pt idx="27">
                  <c:v>459</c:v>
                </c:pt>
                <c:pt idx="28" formatCode="#,##0">
                  <c:v>446</c:v>
                </c:pt>
              </c:numCache>
            </c:numRef>
          </c:val>
          <c:smooth val="0"/>
          <c:extLst>
            <c:ext xmlns:c16="http://schemas.microsoft.com/office/drawing/2014/chart" uri="{C3380CC4-5D6E-409C-BE32-E72D297353CC}">
              <c16:uniqueId val="{00000003-1AA9-479F-91AF-4793CE5DAEC3}"/>
            </c:ext>
          </c:extLst>
        </c:ser>
        <c:ser>
          <c:idx val="3"/>
          <c:order val="3"/>
          <c:tx>
            <c:v>Natural Gas</c:v>
          </c:tx>
          <c:spPr>
            <a:ln>
              <a:solidFill>
                <a:schemeClr val="accent6">
                  <a:lumMod val="75000"/>
                </a:schemeClr>
              </a:solidFill>
            </a:ln>
          </c:spPr>
          <c:marker>
            <c:symbol val="none"/>
          </c:marke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E5'!$H$36:$H$64</c:f>
              <c:numCache>
                <c:formatCode>0</c:formatCode>
                <c:ptCount val="29"/>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pt idx="27">
                  <c:v>417</c:v>
                </c:pt>
                <c:pt idx="28" formatCode="#,##0">
                  <c:v>476</c:v>
                </c:pt>
              </c:numCache>
            </c:numRef>
          </c:val>
          <c:smooth val="0"/>
          <c:extLst>
            <c:ext xmlns:c16="http://schemas.microsoft.com/office/drawing/2014/chart" uri="{C3380CC4-5D6E-409C-BE32-E72D297353CC}">
              <c16:uniqueId val="{00000004-1AA9-479F-91AF-4793CE5DAEC3}"/>
            </c:ext>
          </c:extLst>
        </c:ser>
        <c:ser>
          <c:idx val="4"/>
          <c:order val="4"/>
          <c:tx>
            <c:v>Wind</c:v>
          </c:tx>
          <c:spPr>
            <a:ln>
              <a:solidFill>
                <a:schemeClr val="accent3"/>
              </a:solidFill>
            </a:ln>
          </c:spPr>
          <c:marker>
            <c:symbol val="none"/>
          </c:marke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E5'!$J$36:$J$64</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pt idx="27">
                  <c:v>2155</c:v>
                </c:pt>
                <c:pt idx="28">
                  <c:v>2153</c:v>
                </c:pt>
              </c:numCache>
            </c:numRef>
          </c:val>
          <c:smooth val="0"/>
          <c:extLst>
            <c:ext xmlns:c16="http://schemas.microsoft.com/office/drawing/2014/chart" uri="{C3380CC4-5D6E-409C-BE32-E72D297353CC}">
              <c16:uniqueId val="{00000005-1AA9-479F-91AF-4793CE5DAEC3}"/>
            </c:ext>
          </c:extLst>
        </c:ser>
        <c:ser>
          <c:idx val="5"/>
          <c:order val="5"/>
          <c:tx>
            <c:v>Other</c:v>
          </c:tx>
          <c:spPr>
            <a:ln>
              <a:solidFill>
                <a:schemeClr val="bg1">
                  <a:lumMod val="65000"/>
                </a:schemeClr>
              </a:solidFill>
            </a:ln>
          </c:spPr>
          <c:marker>
            <c:symbol val="none"/>
          </c:marke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E5'!$N$36:$N$64</c:f>
              <c:numCache>
                <c:formatCode>General</c:formatCode>
                <c:ptCount val="29"/>
                <c:pt idx="0">
                  <c:v>109</c:v>
                </c:pt>
                <c:pt idx="1">
                  <c:v>99</c:v>
                </c:pt>
                <c:pt idx="2">
                  <c:v>123</c:v>
                </c:pt>
                <c:pt idx="3">
                  <c:v>119</c:v>
                </c:pt>
                <c:pt idx="4">
                  <c:v>100</c:v>
                </c:pt>
                <c:pt idx="5">
                  <c:v>65</c:v>
                </c:pt>
                <c:pt idx="6">
                  <c:v>80</c:v>
                </c:pt>
                <c:pt idx="7">
                  <c:v>79</c:v>
                </c:pt>
                <c:pt idx="8">
                  <c:v>75</c:v>
                </c:pt>
                <c:pt idx="9">
                  <c:v>81</c:v>
                </c:pt>
                <c:pt idx="10">
                  <c:v>81</c:v>
                </c:pt>
                <c:pt idx="11">
                  <c:v>65</c:v>
                </c:pt>
                <c:pt idx="12">
                  <c:v>83</c:v>
                </c:pt>
                <c:pt idx="13">
                  <c:v>91</c:v>
                </c:pt>
                <c:pt idx="14">
                  <c:v>85</c:v>
                </c:pt>
                <c:pt idx="15">
                  <c:v>86</c:v>
                </c:pt>
                <c:pt idx="16">
                  <c:v>106</c:v>
                </c:pt>
                <c:pt idx="17">
                  <c:v>130</c:v>
                </c:pt>
                <c:pt idx="18">
                  <c:v>228</c:v>
                </c:pt>
                <c:pt idx="19">
                  <c:v>206</c:v>
                </c:pt>
                <c:pt idx="20">
                  <c:v>380</c:v>
                </c:pt>
                <c:pt idx="21">
                  <c:v>333</c:v>
                </c:pt>
                <c:pt idx="22">
                  <c:v>341</c:v>
                </c:pt>
                <c:pt idx="23">
                  <c:v>338</c:v>
                </c:pt>
                <c:pt idx="24">
                  <c:v>278</c:v>
                </c:pt>
                <c:pt idx="25">
                  <c:v>341</c:v>
                </c:pt>
                <c:pt idx="26">
                  <c:v>356</c:v>
                </c:pt>
                <c:pt idx="27">
                  <c:v>367</c:v>
                </c:pt>
                <c:pt idx="28" formatCode="#,##0">
                  <c:v>326</c:v>
                </c:pt>
              </c:numCache>
            </c:numRef>
          </c:val>
          <c:smooth val="0"/>
          <c:extLst>
            <c:ext xmlns:c16="http://schemas.microsoft.com/office/drawing/2014/chart" uri="{C3380CC4-5D6E-409C-BE32-E72D297353CC}">
              <c16:uniqueId val="{00000001-0694-4C43-9705-C9CFE28C0561}"/>
            </c:ext>
          </c:extLst>
        </c:ser>
        <c:dLbls>
          <c:showLegendKey val="0"/>
          <c:showVal val="0"/>
          <c:showCatName val="0"/>
          <c:showSerName val="0"/>
          <c:showPercent val="0"/>
          <c:showBubbleSize val="0"/>
        </c:dLbls>
        <c:smooth val="0"/>
        <c:axId val="249381248"/>
        <c:axId val="249383168"/>
      </c:lineChart>
      <c:catAx>
        <c:axId val="249381248"/>
        <c:scaling>
          <c:orientation val="minMax"/>
        </c:scaling>
        <c:delete val="0"/>
        <c:axPos val="b"/>
        <c:title>
          <c:tx>
            <c:rich>
              <a:bodyPr/>
              <a:lstStyle/>
              <a:p>
                <a:pPr>
                  <a:defRPr/>
                </a:pPr>
                <a:r>
                  <a:rPr lang="en-US"/>
                  <a:t>Year</a:t>
                </a:r>
              </a:p>
            </c:rich>
          </c:tx>
          <c:overlay val="0"/>
        </c:title>
        <c:numFmt formatCode="0" sourceLinked="1"/>
        <c:majorTickMark val="out"/>
        <c:minorTickMark val="none"/>
        <c:tickLblPos val="nextTo"/>
        <c:crossAx val="249383168"/>
        <c:crosses val="autoZero"/>
        <c:auto val="1"/>
        <c:lblAlgn val="ctr"/>
        <c:lblOffset val="100"/>
        <c:noMultiLvlLbl val="0"/>
      </c:catAx>
      <c:valAx>
        <c:axId val="249383168"/>
        <c:scaling>
          <c:orientation val="minMax"/>
        </c:scaling>
        <c:delete val="0"/>
        <c:axPos val="l"/>
        <c:majorGridlines>
          <c:spPr>
            <a:ln>
              <a:solidFill>
                <a:schemeClr val="accent1">
                  <a:alpha val="27000"/>
                </a:schemeClr>
              </a:solidFill>
            </a:ln>
          </c:spPr>
        </c:majorGridlines>
        <c:title>
          <c:tx>
            <c:rich>
              <a:bodyPr rot="-5400000" vert="horz"/>
              <a:lstStyle/>
              <a:p>
                <a:pPr>
                  <a:defRPr/>
                </a:pPr>
                <a:r>
                  <a:rPr lang="en-US"/>
                  <a:t>GWh</a:t>
                </a:r>
              </a:p>
            </c:rich>
          </c:tx>
          <c:overlay val="0"/>
        </c:title>
        <c:numFmt formatCode="#,##0" sourceLinked="1"/>
        <c:majorTickMark val="out"/>
        <c:minorTickMark val="none"/>
        <c:tickLblPos val="nextTo"/>
        <c:crossAx val="249381248"/>
        <c:crosses val="autoZero"/>
        <c:crossBetween val="between"/>
      </c:valAx>
      <c:spPr>
        <a:noFill/>
      </c:spPr>
    </c:plotArea>
    <c:legend>
      <c:legendPos val="r"/>
      <c:overlay val="0"/>
      <c:txPr>
        <a:bodyPr/>
        <a:lstStyle/>
        <a:p>
          <a:pPr>
            <a:defRPr>
              <a:solidFill>
                <a:srgbClr val="7030A0"/>
              </a:solidFill>
            </a:defRPr>
          </a:pPr>
          <a:endParaRPr lang="en-US"/>
        </a:p>
      </c:txPr>
    </c:legend>
    <c:plotVisOnly val="1"/>
    <c:dispBlanksAs val="zero"/>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Montana Electric Generation from Primary Fuels-- Total Generation (GWh) 1990-2018</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602213184890354E-2"/>
          <c:y val="7.3329379201265324E-2"/>
          <c:w val="0.82314287637122285"/>
          <c:h val="0.82453881432080778"/>
        </c:manualLayout>
      </c:layout>
      <c:areaChart>
        <c:grouping val="stacked"/>
        <c:varyColors val="0"/>
        <c:ser>
          <c:idx val="1"/>
          <c:order val="0"/>
          <c:tx>
            <c:v>Coal</c:v>
          </c:tx>
          <c:spPr>
            <a:solidFill>
              <a:schemeClr val="accent2">
                <a:lumMod val="75000"/>
              </a:schemeClr>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E5'!$D$36:$D$64</c:f>
              <c:numCache>
                <c:formatCode>#,##0</c:formatCode>
                <c:ptCount val="29"/>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pt idx="27">
                  <c:v>13864</c:v>
                </c:pt>
                <c:pt idx="28">
                  <c:v>13360</c:v>
                </c:pt>
              </c:numCache>
            </c:numRef>
          </c:val>
          <c:extLst>
            <c:ext xmlns:c16="http://schemas.microsoft.com/office/drawing/2014/chart" uri="{C3380CC4-5D6E-409C-BE32-E72D297353CC}">
              <c16:uniqueId val="{00000000-C326-4B90-9EEB-C023B6606898}"/>
            </c:ext>
          </c:extLst>
        </c:ser>
        <c:ser>
          <c:idx val="0"/>
          <c:order val="1"/>
          <c:tx>
            <c:v>Hydro</c:v>
          </c:tx>
          <c:spPr>
            <a:solidFill>
              <a:schemeClr val="accent1"/>
            </a:solidFill>
            <a:ln>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E5'!$B$36:$B$64</c:f>
              <c:numCache>
                <c:formatCode>#,##0</c:formatCode>
                <c:ptCount val="29"/>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pt idx="27">
                  <c:v>10946</c:v>
                </c:pt>
                <c:pt idx="28">
                  <c:v>11405</c:v>
                </c:pt>
              </c:numCache>
            </c:numRef>
          </c:val>
          <c:extLst>
            <c:ext xmlns:c16="http://schemas.microsoft.com/office/drawing/2014/chart" uri="{C3380CC4-5D6E-409C-BE32-E72D297353CC}">
              <c16:uniqueId val="{00000001-C326-4B90-9EEB-C023B6606898}"/>
            </c:ext>
          </c:extLst>
        </c:ser>
        <c:ser>
          <c:idx val="3"/>
          <c:order val="2"/>
          <c:tx>
            <c:v>Pet Coke/Oil</c:v>
          </c:tx>
          <c:spPr>
            <a:solidFill>
              <a:srgbClr val="8B72AA"/>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E5'!$F$36:$F$64</c:f>
              <c:numCache>
                <c:formatCode>0</c:formatCode>
                <c:ptCount val="29"/>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pt idx="27">
                  <c:v>459</c:v>
                </c:pt>
                <c:pt idx="28" formatCode="#,##0">
                  <c:v>446</c:v>
                </c:pt>
              </c:numCache>
            </c:numRef>
          </c:val>
          <c:extLst>
            <c:ext xmlns:c16="http://schemas.microsoft.com/office/drawing/2014/chart" uri="{C3380CC4-5D6E-409C-BE32-E72D297353CC}">
              <c16:uniqueId val="{00000003-C326-4B90-9EEB-C023B6606898}"/>
            </c:ext>
          </c:extLst>
        </c:ser>
        <c:ser>
          <c:idx val="2"/>
          <c:order val="3"/>
          <c:tx>
            <c:v>Natural Gas</c:v>
          </c:tx>
          <c:spPr>
            <a:solidFill>
              <a:schemeClr val="accent6">
                <a:lumMod val="75000"/>
              </a:schemeClr>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E5'!$H$36:$H$64</c:f>
              <c:numCache>
                <c:formatCode>0</c:formatCode>
                <c:ptCount val="29"/>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pt idx="27">
                  <c:v>417</c:v>
                </c:pt>
                <c:pt idx="28" formatCode="#,##0">
                  <c:v>476</c:v>
                </c:pt>
              </c:numCache>
            </c:numRef>
          </c:val>
          <c:extLst>
            <c:ext xmlns:c16="http://schemas.microsoft.com/office/drawing/2014/chart" uri="{C3380CC4-5D6E-409C-BE32-E72D297353CC}">
              <c16:uniqueId val="{00000002-C326-4B90-9EEB-C023B6606898}"/>
            </c:ext>
          </c:extLst>
        </c:ser>
        <c:ser>
          <c:idx val="4"/>
          <c:order val="4"/>
          <c:tx>
            <c:v>Wind</c:v>
          </c:tx>
          <c:spPr>
            <a:solidFill>
              <a:schemeClr val="accent3">
                <a:lumMod val="60000"/>
                <a:lumOff val="40000"/>
              </a:schemeClr>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E5'!$J$36:$J$64</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pt idx="27">
                  <c:v>2155</c:v>
                </c:pt>
                <c:pt idx="28">
                  <c:v>2153</c:v>
                </c:pt>
              </c:numCache>
            </c:numRef>
          </c:val>
          <c:extLst>
            <c:ext xmlns:c16="http://schemas.microsoft.com/office/drawing/2014/chart" uri="{C3380CC4-5D6E-409C-BE32-E72D297353CC}">
              <c16:uniqueId val="{00000004-C326-4B90-9EEB-C023B6606898}"/>
            </c:ext>
          </c:extLst>
        </c:ser>
        <c:ser>
          <c:idx val="5"/>
          <c:order val="5"/>
          <c:tx>
            <c:v>Solar</c:v>
          </c:tx>
          <c:spPr>
            <a:solidFill>
              <a:srgbClr val="CCCC00"/>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E5'!$L$36:$L$64</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formatCode="General">
                  <c:v>8</c:v>
                </c:pt>
                <c:pt idx="27" formatCode="General">
                  <c:v>14</c:v>
                </c:pt>
                <c:pt idx="28">
                  <c:v>34</c:v>
                </c:pt>
              </c:numCache>
            </c:numRef>
          </c:val>
          <c:extLst>
            <c:ext xmlns:c16="http://schemas.microsoft.com/office/drawing/2014/chart" uri="{C3380CC4-5D6E-409C-BE32-E72D297353CC}">
              <c16:uniqueId val="{00000005-C326-4B90-9EEB-C023B6606898}"/>
            </c:ext>
          </c:extLst>
        </c:ser>
        <c:ser>
          <c:idx val="6"/>
          <c:order val="6"/>
          <c:tx>
            <c:v>Other</c:v>
          </c:tx>
          <c:spPr>
            <a:solidFill>
              <a:schemeClr val="bg1">
                <a:lumMod val="65000"/>
              </a:schemeClr>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E5'!$N$36:$N$64</c:f>
              <c:numCache>
                <c:formatCode>General</c:formatCode>
                <c:ptCount val="29"/>
                <c:pt idx="0">
                  <c:v>109</c:v>
                </c:pt>
                <c:pt idx="1">
                  <c:v>99</c:v>
                </c:pt>
                <c:pt idx="2">
                  <c:v>123</c:v>
                </c:pt>
                <c:pt idx="3">
                  <c:v>119</c:v>
                </c:pt>
                <c:pt idx="4">
                  <c:v>100</c:v>
                </c:pt>
                <c:pt idx="5">
                  <c:v>65</c:v>
                </c:pt>
                <c:pt idx="6">
                  <c:v>80</c:v>
                </c:pt>
                <c:pt idx="7">
                  <c:v>79</c:v>
                </c:pt>
                <c:pt idx="8">
                  <c:v>75</c:v>
                </c:pt>
                <c:pt idx="9">
                  <c:v>81</c:v>
                </c:pt>
                <c:pt idx="10">
                  <c:v>81</c:v>
                </c:pt>
                <c:pt idx="11">
                  <c:v>65</c:v>
                </c:pt>
                <c:pt idx="12">
                  <c:v>83</c:v>
                </c:pt>
                <c:pt idx="13">
                  <c:v>91</c:v>
                </c:pt>
                <c:pt idx="14">
                  <c:v>85</c:v>
                </c:pt>
                <c:pt idx="15">
                  <c:v>86</c:v>
                </c:pt>
                <c:pt idx="16">
                  <c:v>106</c:v>
                </c:pt>
                <c:pt idx="17">
                  <c:v>130</c:v>
                </c:pt>
                <c:pt idx="18">
                  <c:v>228</c:v>
                </c:pt>
                <c:pt idx="19">
                  <c:v>206</c:v>
                </c:pt>
                <c:pt idx="20">
                  <c:v>380</c:v>
                </c:pt>
                <c:pt idx="21">
                  <c:v>333</c:v>
                </c:pt>
                <c:pt idx="22">
                  <c:v>341</c:v>
                </c:pt>
                <c:pt idx="23">
                  <c:v>338</c:v>
                </c:pt>
                <c:pt idx="24">
                  <c:v>278</c:v>
                </c:pt>
                <c:pt idx="25">
                  <c:v>341</c:v>
                </c:pt>
                <c:pt idx="26">
                  <c:v>356</c:v>
                </c:pt>
                <c:pt idx="27">
                  <c:v>367</c:v>
                </c:pt>
                <c:pt idx="28" formatCode="#,##0">
                  <c:v>326</c:v>
                </c:pt>
              </c:numCache>
            </c:numRef>
          </c:val>
          <c:extLst>
            <c:ext xmlns:c16="http://schemas.microsoft.com/office/drawing/2014/chart" uri="{C3380CC4-5D6E-409C-BE32-E72D297353CC}">
              <c16:uniqueId val="{00000000-5F97-47F2-8A7E-C5BA4C97BC6D}"/>
            </c:ext>
          </c:extLst>
        </c:ser>
        <c:dLbls>
          <c:showLegendKey val="0"/>
          <c:showVal val="0"/>
          <c:showCatName val="0"/>
          <c:showSerName val="0"/>
          <c:showPercent val="0"/>
          <c:showBubbleSize val="0"/>
        </c:dLbls>
        <c:axId val="637570024"/>
        <c:axId val="637562152"/>
      </c:areaChart>
      <c:dateAx>
        <c:axId val="637570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62152"/>
        <c:crosses val="autoZero"/>
        <c:auto val="0"/>
        <c:lblOffset val="100"/>
        <c:baseTimeUnit val="days"/>
      </c:dateAx>
      <c:valAx>
        <c:axId val="637562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Gigawatts Hours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700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Electric Generation by Fuel, 1970-2018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602213184890354E-2"/>
          <c:y val="7.3329379201265324E-2"/>
          <c:w val="0.82314287637122285"/>
          <c:h val="0.82453881432080778"/>
        </c:manualLayout>
      </c:layout>
      <c:areaChart>
        <c:grouping val="stacked"/>
        <c:varyColors val="0"/>
        <c:ser>
          <c:idx val="0"/>
          <c:order val="0"/>
          <c:tx>
            <c:v>Hydro</c:v>
          </c:tx>
          <c:spPr>
            <a:solidFill>
              <a:schemeClr val="accent1"/>
            </a:solidFill>
            <a:ln>
              <a:noFill/>
            </a:ln>
            <a:effectLst/>
          </c:spPr>
          <c:cat>
            <c:numRef>
              <c:f>'[1]Table E5 Generation'!$A$16:$A$64</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'[1]Table E5 Generation'!$C$16:$C$64</c:f>
              <c:numCache>
                <c:formatCode>General</c:formatCode>
                <c:ptCount val="49"/>
                <c:pt idx="0">
                  <c:v>0.87862955892695671</c:v>
                </c:pt>
                <c:pt idx="1">
                  <c:v>0.90578684036627966</c:v>
                </c:pt>
                <c:pt idx="2">
                  <c:v>0.88767741329072281</c:v>
                </c:pt>
                <c:pt idx="3">
                  <c:v>0.82749889916336417</c:v>
                </c:pt>
                <c:pt idx="4">
                  <c:v>0.88097826086956521</c:v>
                </c:pt>
                <c:pt idx="5">
                  <c:v>0.8522777926361772</c:v>
                </c:pt>
                <c:pt idx="6">
                  <c:v>0.77251775258502553</c:v>
                </c:pt>
                <c:pt idx="7">
                  <c:v>0.63007373203247186</c:v>
                </c:pt>
                <c:pt idx="8">
                  <c:v>0.70116181578632175</c:v>
                </c:pt>
                <c:pt idx="9">
                  <c:v>0.65868568517575143</c:v>
                </c:pt>
                <c:pt idx="10">
                  <c:v>0.64384004134634021</c:v>
                </c:pt>
                <c:pt idx="11">
                  <c:v>0.68379733075668825</c:v>
                </c:pt>
                <c:pt idx="12">
                  <c:v>0.73704103671706267</c:v>
                </c:pt>
                <c:pt idx="13">
                  <c:v>0.76781917685235612</c:v>
                </c:pt>
                <c:pt idx="14">
                  <c:v>0.58988304861683249</c:v>
                </c:pt>
                <c:pt idx="15">
                  <c:v>0.54377864852969371</c:v>
                </c:pt>
                <c:pt idx="16">
                  <c:v>0.48510933425969471</c:v>
                </c:pt>
                <c:pt idx="17">
                  <c:v>0.42850574730320312</c:v>
                </c:pt>
                <c:pt idx="18">
                  <c:v>0.33283900305189751</c:v>
                </c:pt>
                <c:pt idx="19">
                  <c:v>0.37158693044938435</c:v>
                </c:pt>
                <c:pt idx="20">
                  <c:v>0.41171724932769882</c:v>
                </c:pt>
                <c:pt idx="21">
                  <c:v>0.41922039715616571</c:v>
                </c:pt>
                <c:pt idx="22">
                  <c:v>0.31934362934362936</c:v>
                </c:pt>
                <c:pt idx="23">
                  <c:v>0.4027143635068906</c:v>
                </c:pt>
                <c:pt idx="24">
                  <c:v>0.32401701586291892</c:v>
                </c:pt>
                <c:pt idx="25">
                  <c:v>0.41392858518547049</c:v>
                </c:pt>
                <c:pt idx="26">
                  <c:v>0.51402913887543322</c:v>
                </c:pt>
                <c:pt idx="27">
                  <c:v>0.46895441984118658</c:v>
                </c:pt>
                <c:pt idx="28">
                  <c:v>0.39063982291556865</c:v>
                </c:pt>
                <c:pt idx="29">
                  <c:v>0.43992488621534742</c:v>
                </c:pt>
                <c:pt idx="30">
                  <c:v>0.363791017692424</c:v>
                </c:pt>
                <c:pt idx="31">
                  <c:v>0.27290359854737539</c:v>
                </c:pt>
                <c:pt idx="32">
                  <c:v>0.37555939389181126</c:v>
                </c:pt>
                <c:pt idx="33">
                  <c:v>0.33126498915070995</c:v>
                </c:pt>
                <c:pt idx="34">
                  <c:v>0.33058344843032589</c:v>
                </c:pt>
                <c:pt idx="35">
                  <c:v>0.34314041304270015</c:v>
                </c:pt>
                <c:pt idx="36">
                  <c:v>0.35866024642401928</c:v>
                </c:pt>
                <c:pt idx="37">
                  <c:v>0.32367826898482593</c:v>
                </c:pt>
                <c:pt idx="38">
                  <c:v>0.33740112022134494</c:v>
                </c:pt>
                <c:pt idx="39">
                  <c:v>0.35585445288810691</c:v>
                </c:pt>
                <c:pt idx="40">
                  <c:v>0.31602369843241246</c:v>
                </c:pt>
                <c:pt idx="41">
                  <c:v>0.41806897009525706</c:v>
                </c:pt>
                <c:pt idx="42">
                  <c:v>0.40579032548102861</c:v>
                </c:pt>
                <c:pt idx="43">
                  <c:v>0.34810560913063893</c:v>
                </c:pt>
                <c:pt idx="44">
                  <c:v>0.37950294137087714</c:v>
                </c:pt>
                <c:pt idx="45">
                  <c:v>0.33745136850726914</c:v>
                </c:pt>
                <c:pt idx="46">
                  <c:v>0.36290670889720705</c:v>
                </c:pt>
                <c:pt idx="47">
                  <c:v>0.38786719109882711</c:v>
                </c:pt>
                <c:pt idx="48">
                  <c:v>0.40450434474197555</c:v>
                </c:pt>
              </c:numCache>
            </c:numRef>
          </c:val>
          <c:extLst>
            <c:ext xmlns:c16="http://schemas.microsoft.com/office/drawing/2014/chart" uri="{C3380CC4-5D6E-409C-BE32-E72D297353CC}">
              <c16:uniqueId val="{00000000-6F61-46BF-A9A4-F69A21980DB4}"/>
            </c:ext>
          </c:extLst>
        </c:ser>
        <c:ser>
          <c:idx val="1"/>
          <c:order val="1"/>
          <c:tx>
            <c:v>Coal</c:v>
          </c:tx>
          <c:spPr>
            <a:solidFill>
              <a:schemeClr val="accent2">
                <a:lumMod val="75000"/>
              </a:schemeClr>
            </a:solidFill>
            <a:ln w="25400">
              <a:noFill/>
            </a:ln>
            <a:effectLst/>
          </c:spPr>
          <c:cat>
            <c:numRef>
              <c:f>'[1]Table E5 Generation'!$A$16:$A$64</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'[1]Table E5 Generation'!$E$16:$E$64</c:f>
              <c:numCache>
                <c:formatCode>General</c:formatCode>
                <c:ptCount val="49"/>
                <c:pt idx="0">
                  <c:v>9.7056163970662107E-2</c:v>
                </c:pt>
                <c:pt idx="1">
                  <c:v>8.5056169168318707E-2</c:v>
                </c:pt>
                <c:pt idx="2">
                  <c:v>0.1014193063257825</c:v>
                </c:pt>
                <c:pt idx="3">
                  <c:v>0.14343901365037429</c:v>
                </c:pt>
                <c:pt idx="4">
                  <c:v>0.10960144927536232</c:v>
                </c:pt>
                <c:pt idx="5">
                  <c:v>0.13764821253454579</c:v>
                </c:pt>
                <c:pt idx="6">
                  <c:v>0.22162700884514763</c:v>
                </c:pt>
                <c:pt idx="7">
                  <c:v>0.35659492068220749</c:v>
                </c:pt>
                <c:pt idx="8">
                  <c:v>0.29171158222541621</c:v>
                </c:pt>
                <c:pt idx="9">
                  <c:v>0.32564951604686704</c:v>
                </c:pt>
                <c:pt idx="10">
                  <c:v>0.3320627947541831</c:v>
                </c:pt>
                <c:pt idx="11">
                  <c:v>0.30478893652998368</c:v>
                </c:pt>
                <c:pt idx="12">
                  <c:v>0.26005669546436283</c:v>
                </c:pt>
                <c:pt idx="13">
                  <c:v>0.22925863887461859</c:v>
                </c:pt>
                <c:pt idx="14">
                  <c:v>0.40608266607315957</c:v>
                </c:pt>
                <c:pt idx="15">
                  <c:v>0.45226768242137766</c:v>
                </c:pt>
                <c:pt idx="16">
                  <c:v>0.5121666127819221</c:v>
                </c:pt>
                <c:pt idx="17">
                  <c:v>0.56789572453356463</c:v>
                </c:pt>
                <c:pt idx="18">
                  <c:v>0.66445667201643566</c:v>
                </c:pt>
                <c:pt idx="19">
                  <c:v>0.62558168119873347</c:v>
                </c:pt>
                <c:pt idx="20">
                  <c:v>0.58086822896657697</c:v>
                </c:pt>
                <c:pt idx="21">
                  <c:v>0.57552621440829332</c:v>
                </c:pt>
                <c:pt idx="22">
                  <c:v>0.67389961389961395</c:v>
                </c:pt>
                <c:pt idx="23">
                  <c:v>0.58991329116575209</c:v>
                </c:pt>
                <c:pt idx="24">
                  <c:v>0.66827018645887171</c:v>
                </c:pt>
                <c:pt idx="25">
                  <c:v>0.57524748661453717</c:v>
                </c:pt>
                <c:pt idx="26">
                  <c:v>0.46439616946752615</c:v>
                </c:pt>
                <c:pt idx="27">
                  <c:v>0.51128135166334343</c:v>
                </c:pt>
                <c:pt idx="28">
                  <c:v>0.58975440075893326</c:v>
                </c:pt>
                <c:pt idx="29">
                  <c:v>0.54085107737356375</c:v>
                </c:pt>
                <c:pt idx="30">
                  <c:v>0.61246786632390748</c:v>
                </c:pt>
                <c:pt idx="31">
                  <c:v>0.70303730604159786</c:v>
                </c:pt>
                <c:pt idx="32">
                  <c:v>0.60210410614744447</c:v>
                </c:pt>
                <c:pt idx="33">
                  <c:v>0.64901595035973958</c:v>
                </c:pt>
                <c:pt idx="34">
                  <c:v>0.64877375041994845</c:v>
                </c:pt>
                <c:pt idx="35">
                  <c:v>0.63792548051111353</c:v>
                </c:pt>
                <c:pt idx="36">
                  <c:v>0.60490723693527826</c:v>
                </c:pt>
                <c:pt idx="37">
                  <c:v>0.63450191835747127</c:v>
                </c:pt>
                <c:pt idx="38">
                  <c:v>0.61853534433309709</c:v>
                </c:pt>
                <c:pt idx="39">
                  <c:v>0.58440755437427472</c:v>
                </c:pt>
                <c:pt idx="40">
                  <c:v>0.62437091739115835</c:v>
                </c:pt>
                <c:pt idx="41">
                  <c:v>0.49971787978359722</c:v>
                </c:pt>
                <c:pt idx="42">
                  <c:v>0.50303902175867654</c:v>
                </c:pt>
                <c:pt idx="43">
                  <c:v>0.53743634196554335</c:v>
                </c:pt>
                <c:pt idx="44">
                  <c:v>0.51487209994051164</c:v>
                </c:pt>
                <c:pt idx="45">
                  <c:v>0.54648146884171733</c:v>
                </c:pt>
                <c:pt idx="46">
                  <c:v>0.51356896055283618</c:v>
                </c:pt>
                <c:pt idx="47">
                  <c:v>0.49126536976010771</c:v>
                </c:pt>
                <c:pt idx="48">
                  <c:v>0.47384287994325236</c:v>
                </c:pt>
              </c:numCache>
            </c:numRef>
          </c:val>
          <c:extLst>
            <c:ext xmlns:c16="http://schemas.microsoft.com/office/drawing/2014/chart" uri="{C3380CC4-5D6E-409C-BE32-E72D297353CC}">
              <c16:uniqueId val="{00000001-6F61-46BF-A9A4-F69A21980DB4}"/>
            </c:ext>
          </c:extLst>
        </c:ser>
        <c:ser>
          <c:idx val="2"/>
          <c:order val="2"/>
          <c:tx>
            <c:v>Natural Gas</c:v>
          </c:tx>
          <c:spPr>
            <a:solidFill>
              <a:schemeClr val="accent6">
                <a:lumMod val="75000"/>
              </a:schemeClr>
            </a:solidFill>
            <a:ln w="25400">
              <a:noFill/>
            </a:ln>
            <a:effectLst/>
          </c:spPr>
          <c:cat>
            <c:numRef>
              <c:f>'[1]Table E5 Generation'!$A$16:$A$64</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'[1]Table E5 Generation'!$G$16:$G$64</c:f>
              <c:numCache>
                <c:formatCode>General</c:formatCode>
                <c:ptCount val="49"/>
                <c:pt idx="0">
                  <c:v>1.4066110720385814E-3</c:v>
                </c:pt>
                <c:pt idx="1">
                  <c:v>9.440196356084207E-5</c:v>
                </c:pt>
                <c:pt idx="2">
                  <c:v>6.5795657486605885E-4</c:v>
                </c:pt>
                <c:pt idx="3">
                  <c:v>7.5957727873183622E-3</c:v>
                </c:pt>
                <c:pt idx="4">
                  <c:v>5.4347826086956522E-4</c:v>
                </c:pt>
                <c:pt idx="5">
                  <c:v>1.5155567442275118E-3</c:v>
                </c:pt>
                <c:pt idx="6">
                  <c:v>1.6818238445247291E-3</c:v>
                </c:pt>
                <c:pt idx="7">
                  <c:v>6.85186564385194E-3</c:v>
                </c:pt>
                <c:pt idx="8">
                  <c:v>2.0960594083123726E-3</c:v>
                </c:pt>
                <c:pt idx="9">
                  <c:v>3.6933265410086604E-3</c:v>
                </c:pt>
                <c:pt idx="10">
                  <c:v>1.4212804444731571E-3</c:v>
                </c:pt>
                <c:pt idx="11">
                  <c:v>7.8507156229240896E-4</c:v>
                </c:pt>
                <c:pt idx="12">
                  <c:v>6.7494600431965439E-4</c:v>
                </c:pt>
                <c:pt idx="13">
                  <c:v>6.6413278932392404E-4</c:v>
                </c:pt>
                <c:pt idx="14">
                  <c:v>1.9109772521089864E-3</c:v>
                </c:pt>
                <c:pt idx="15">
                  <c:v>8.5484736193054255E-4</c:v>
                </c:pt>
                <c:pt idx="16">
                  <c:v>4.01909452876214E-4</c:v>
                </c:pt>
                <c:pt idx="17">
                  <c:v>8.1566638366598499E-4</c:v>
                </c:pt>
                <c:pt idx="18">
                  <c:v>1.2108917604478841E-3</c:v>
                </c:pt>
                <c:pt idx="19">
                  <c:v>1.1635842541981526E-3</c:v>
                </c:pt>
                <c:pt idx="20">
                  <c:v>1.0756819054936612E-3</c:v>
                </c:pt>
                <c:pt idx="21">
                  <c:v>7.0045179140545651E-4</c:v>
                </c:pt>
                <c:pt idx="22">
                  <c:v>6.5637065637065637E-4</c:v>
                </c:pt>
                <c:pt idx="23">
                  <c:v>9.2154316591965815E-4</c:v>
                </c:pt>
                <c:pt idx="24">
                  <c:v>7.9513378125869679E-4</c:v>
                </c:pt>
                <c:pt idx="25">
                  <c:v>6.4712453295327609E-3</c:v>
                </c:pt>
                <c:pt idx="26">
                  <c:v>1.6581585125013974E-2</c:v>
                </c:pt>
                <c:pt idx="27">
                  <c:v>1.5286668765522791E-2</c:v>
                </c:pt>
                <c:pt idx="28">
                  <c:v>1.5002986542988652E-2</c:v>
                </c:pt>
                <c:pt idx="29">
                  <c:v>1.550017505331169E-2</c:v>
                </c:pt>
                <c:pt idx="30">
                  <c:v>1.9654128232269769E-2</c:v>
                </c:pt>
                <c:pt idx="31">
                  <c:v>2.0535407725321888E-2</c:v>
                </c:pt>
                <c:pt idx="32">
                  <c:v>1.8436798304153255E-2</c:v>
                </c:pt>
                <c:pt idx="33">
                  <c:v>1.5309452206022308E-2</c:v>
                </c:pt>
                <c:pt idx="34">
                  <c:v>1.6392437194370824E-2</c:v>
                </c:pt>
                <c:pt idx="35">
                  <c:v>1.4849350370449908E-2</c:v>
                </c:pt>
                <c:pt idx="36">
                  <c:v>1.4839399518481802E-2</c:v>
                </c:pt>
                <c:pt idx="37">
                  <c:v>1.6545470256817948E-2</c:v>
                </c:pt>
                <c:pt idx="38">
                  <c:v>1.4142794479873131E-2</c:v>
                </c:pt>
                <c:pt idx="39">
                  <c:v>1.8359338149964436E-2</c:v>
                </c:pt>
                <c:pt idx="40">
                  <c:v>1.3712228525393574E-2</c:v>
                </c:pt>
                <c:pt idx="41">
                  <c:v>1.5300872913140164E-2</c:v>
                </c:pt>
                <c:pt idx="42">
                  <c:v>1.679554037043697E-2</c:v>
                </c:pt>
                <c:pt idx="43">
                  <c:v>1.6686531585220502E-2</c:v>
                </c:pt>
                <c:pt idx="44">
                  <c:v>1.4145019498975477E-2</c:v>
                </c:pt>
                <c:pt idx="45">
                  <c:v>1.6927172206675313E-2</c:v>
                </c:pt>
                <c:pt idx="46">
                  <c:v>1.6556291390728478E-2</c:v>
                </c:pt>
                <c:pt idx="47">
                  <c:v>1.6264483894971829E-2</c:v>
                </c:pt>
                <c:pt idx="48">
                  <c:v>1.5818407519063663E-2</c:v>
                </c:pt>
              </c:numCache>
            </c:numRef>
          </c:val>
          <c:extLst>
            <c:ext xmlns:c16="http://schemas.microsoft.com/office/drawing/2014/chart" uri="{C3380CC4-5D6E-409C-BE32-E72D297353CC}">
              <c16:uniqueId val="{00000002-6F61-46BF-A9A4-F69A21980DB4}"/>
            </c:ext>
          </c:extLst>
        </c:ser>
        <c:ser>
          <c:idx val="3"/>
          <c:order val="3"/>
          <c:tx>
            <c:v>Pet Coke/Oil</c:v>
          </c:tx>
          <c:spPr>
            <a:solidFill>
              <a:srgbClr val="8B72AA"/>
            </a:solidFill>
            <a:ln w="25400">
              <a:noFill/>
            </a:ln>
            <a:effectLst/>
          </c:spPr>
          <c:cat>
            <c:numRef>
              <c:f>'[1]Table E5 Generation'!$A$16:$A$64</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'[1]Table E5 Generation'!$I$16:$I$64</c:f>
              <c:numCache>
                <c:formatCode>General</c:formatCode>
                <c:ptCount val="49"/>
                <c:pt idx="0">
                  <c:v>2.2907666030342611E-2</c:v>
                </c:pt>
                <c:pt idx="1">
                  <c:v>9.0625885018408379E-3</c:v>
                </c:pt>
                <c:pt idx="2">
                  <c:v>1.0151330012219193E-2</c:v>
                </c:pt>
                <c:pt idx="3">
                  <c:v>2.1466314398943198E-2</c:v>
                </c:pt>
                <c:pt idx="4">
                  <c:v>8.8768115942028988E-3</c:v>
                </c:pt>
                <c:pt idx="5">
                  <c:v>8.5584380850494777E-3</c:v>
                </c:pt>
                <c:pt idx="6">
                  <c:v>4.1734147253021051E-3</c:v>
                </c:pt>
                <c:pt idx="7">
                  <c:v>6.4794816414686825E-3</c:v>
                </c:pt>
                <c:pt idx="8">
                  <c:v>5.0305425799496949E-3</c:v>
                </c:pt>
                <c:pt idx="9">
                  <c:v>1.1971472236372899E-2</c:v>
                </c:pt>
                <c:pt idx="10">
                  <c:v>2.2675883455003553E-2</c:v>
                </c:pt>
                <c:pt idx="11">
                  <c:v>1.062866115103569E-2</c:v>
                </c:pt>
                <c:pt idx="12">
                  <c:v>2.2273218142548597E-3</c:v>
                </c:pt>
                <c:pt idx="13">
                  <c:v>2.2580514837013421E-3</c:v>
                </c:pt>
                <c:pt idx="14">
                  <c:v>2.1233080578988736E-3</c:v>
                </c:pt>
                <c:pt idx="15">
                  <c:v>3.0988216869982169E-3</c:v>
                </c:pt>
                <c:pt idx="16">
                  <c:v>2.3221435055070143E-3</c:v>
                </c:pt>
                <c:pt idx="17">
                  <c:v>2.7828617795663015E-3</c:v>
                </c:pt>
                <c:pt idx="18">
                  <c:v>1.4934331712190571E-3</c:v>
                </c:pt>
                <c:pt idx="19">
                  <c:v>1.6678040976840188E-3</c:v>
                </c:pt>
                <c:pt idx="20">
                  <c:v>2.1129466000768342E-3</c:v>
                </c:pt>
                <c:pt idx="21">
                  <c:v>1.1207228662487305E-3</c:v>
                </c:pt>
                <c:pt idx="22">
                  <c:v>1.3513513513513514E-3</c:v>
                </c:pt>
                <c:pt idx="23">
                  <c:v>1.4660914003267289E-3</c:v>
                </c:pt>
                <c:pt idx="24">
                  <c:v>2.9022383015942432E-3</c:v>
                </c:pt>
                <c:pt idx="25">
                  <c:v>1.8874465544470552E-3</c:v>
                </c:pt>
                <c:pt idx="26">
                  <c:v>2.0494093974736372E-3</c:v>
                </c:pt>
                <c:pt idx="27">
                  <c:v>1.7140658341204043E-3</c:v>
                </c:pt>
                <c:pt idx="28">
                  <c:v>1.9676047925231018E-3</c:v>
                </c:pt>
                <c:pt idx="29">
                  <c:v>1.1776313695534548E-3</c:v>
                </c:pt>
                <c:pt idx="30">
                  <c:v>1.0058596703462876E-3</c:v>
                </c:pt>
                <c:pt idx="31">
                  <c:v>8.2902773192472762E-4</c:v>
                </c:pt>
                <c:pt idx="32">
                  <c:v>6.5470675983355579E-4</c:v>
                </c:pt>
                <c:pt idx="33">
                  <c:v>9.6950778484144811E-4</c:v>
                </c:pt>
                <c:pt idx="34">
                  <c:v>1.0434506700511405E-3</c:v>
                </c:pt>
                <c:pt idx="35">
                  <c:v>9.6417194602526929E-4</c:v>
                </c:pt>
                <c:pt idx="36">
                  <c:v>2.3927205778218382E-3</c:v>
                </c:pt>
                <c:pt idx="37">
                  <c:v>3.6629912550551315E-3</c:v>
                </c:pt>
                <c:pt idx="38">
                  <c:v>2.2154401592603843E-3</c:v>
                </c:pt>
                <c:pt idx="39">
                  <c:v>2.9110171077752407E-3</c:v>
                </c:pt>
                <c:pt idx="40">
                  <c:v>1.9170890537410629E-3</c:v>
                </c:pt>
                <c:pt idx="41">
                  <c:v>1.3873676524278934E-2</c:v>
                </c:pt>
                <c:pt idx="42">
                  <c:v>1.6687646106815321E-2</c:v>
                </c:pt>
                <c:pt idx="43">
                  <c:v>2.2176472712825513E-2</c:v>
                </c:pt>
                <c:pt idx="44">
                  <c:v>1.7020292154141053E-2</c:v>
                </c:pt>
                <c:pt idx="45">
                  <c:v>2.0442290628626032E-2</c:v>
                </c:pt>
                <c:pt idx="46">
                  <c:v>1.7132162395623381E-2</c:v>
                </c:pt>
                <c:pt idx="47">
                  <c:v>1.4776230466673753E-2</c:v>
                </c:pt>
                <c:pt idx="48">
                  <c:v>1.6882425962050009E-2</c:v>
                </c:pt>
              </c:numCache>
            </c:numRef>
          </c:val>
          <c:extLst>
            <c:ext xmlns:c16="http://schemas.microsoft.com/office/drawing/2014/chart" uri="{C3380CC4-5D6E-409C-BE32-E72D297353CC}">
              <c16:uniqueId val="{00000003-6F61-46BF-A9A4-F69A21980DB4}"/>
            </c:ext>
          </c:extLst>
        </c:ser>
        <c:ser>
          <c:idx val="4"/>
          <c:order val="4"/>
          <c:tx>
            <c:v>Wind</c:v>
          </c:tx>
          <c:spPr>
            <a:solidFill>
              <a:srgbClr val="00B050"/>
            </a:solidFill>
            <a:ln w="25400">
              <a:noFill/>
            </a:ln>
            <a:effectLst/>
          </c:spPr>
          <c:cat>
            <c:numRef>
              <c:f>'[1]Table E5 Generation'!$A$16:$A$64</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'[1]Table E5 Generation'!$K$16:$K$64</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1.5435844781192467E-2</c:v>
                </c:pt>
                <c:pt idx="37">
                  <c:v>1.7136497182952543E-2</c:v>
                </c:pt>
                <c:pt idx="38">
                  <c:v>2.0013429159496575E-2</c:v>
                </c:pt>
                <c:pt idx="39">
                  <c:v>3.0731254445401115E-2</c:v>
                </c:pt>
                <c:pt idx="40">
                  <c:v>3.1225302943842098E-2</c:v>
                </c:pt>
                <c:pt idx="41">
                  <c:v>3.8700255567725446E-2</c:v>
                </c:pt>
                <c:pt idx="42">
                  <c:v>4.5387520230174429E-2</c:v>
                </c:pt>
                <c:pt idx="43">
                  <c:v>6.3387149203597351E-2</c:v>
                </c:pt>
                <c:pt idx="44">
                  <c:v>6.5238945072377555E-2</c:v>
                </c:pt>
                <c:pt idx="45">
                  <c:v>6.7060268923622962E-2</c:v>
                </c:pt>
                <c:pt idx="46">
                  <c:v>7.7022746904693351E-2</c:v>
                </c:pt>
                <c:pt idx="47">
                  <c:v>7.6361574713865565E-2</c:v>
                </c:pt>
                <c:pt idx="48">
                  <c:v>7.6361056924986695E-2</c:v>
                </c:pt>
              </c:numCache>
            </c:numRef>
          </c:val>
          <c:extLst>
            <c:ext xmlns:c16="http://schemas.microsoft.com/office/drawing/2014/chart" uri="{C3380CC4-5D6E-409C-BE32-E72D297353CC}">
              <c16:uniqueId val="{00000004-6F61-46BF-A9A4-F69A21980DB4}"/>
            </c:ext>
          </c:extLst>
        </c:ser>
        <c:ser>
          <c:idx val="5"/>
          <c:order val="5"/>
          <c:tx>
            <c:v>Solar</c:v>
          </c:tx>
          <c:spPr>
            <a:solidFill>
              <a:schemeClr val="accent6"/>
            </a:solidFill>
            <a:ln w="25400">
              <a:noFill/>
            </a:ln>
            <a:effectLst/>
          </c:spPr>
          <c:cat>
            <c:numRef>
              <c:f>'[1]Table E5 Generation'!$A$16:$A$64</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'[1]Table E5 Generation'!$M$16:$M$64</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2.8793550244745177E-4</c:v>
                </c:pt>
                <c:pt idx="47">
                  <c:v>4.9608447609935866E-4</c:v>
                </c:pt>
                <c:pt idx="48">
                  <c:v>1.2058875687178579E-3</c:v>
                </c:pt>
              </c:numCache>
            </c:numRef>
          </c:val>
          <c:extLst>
            <c:ext xmlns:c16="http://schemas.microsoft.com/office/drawing/2014/chart" uri="{C3380CC4-5D6E-409C-BE32-E72D297353CC}">
              <c16:uniqueId val="{00000005-6F61-46BF-A9A4-F69A21980DB4}"/>
            </c:ext>
          </c:extLst>
        </c:ser>
        <c:dLbls>
          <c:showLegendKey val="0"/>
          <c:showVal val="0"/>
          <c:showCatName val="0"/>
          <c:showSerName val="0"/>
          <c:showPercent val="0"/>
          <c:showBubbleSize val="0"/>
        </c:dLbls>
        <c:axId val="637570024"/>
        <c:axId val="637562152"/>
      </c:areaChart>
      <c:catAx>
        <c:axId val="637570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62152"/>
        <c:crosses val="autoZero"/>
        <c:auto val="1"/>
        <c:lblAlgn val="ctr"/>
        <c:lblOffset val="100"/>
        <c:noMultiLvlLbl val="0"/>
      </c:catAx>
      <c:valAx>
        <c:axId val="63756215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of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700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Annual Sales of Electricity by Sector, 1960-2018 (million kilowatt-hours)</a:t>
            </a:r>
          </a:p>
        </c:rich>
      </c:tx>
      <c:layout>
        <c:manualLayout>
          <c:xMode val="edge"/>
          <c:yMode val="edge"/>
          <c:x val="0.16299196787148593"/>
          <c:y val="9.1074681238615673E-3"/>
        </c:manualLayout>
      </c:layout>
      <c:overlay val="0"/>
    </c:title>
    <c:autoTitleDeleted val="0"/>
    <c:plotArea>
      <c:layout/>
      <c:lineChart>
        <c:grouping val="standard"/>
        <c:varyColors val="0"/>
        <c:ser>
          <c:idx val="0"/>
          <c:order val="0"/>
          <c:tx>
            <c:v>Residential</c:v>
          </c:tx>
          <c:marker>
            <c:symbol val="none"/>
          </c:marker>
          <c:cat>
            <c:strRef>
              <c:f>'Table E6'!$A$6:$A$64</c:f>
              <c:strCach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strCache>
            </c:strRef>
          </c:cat>
          <c:val>
            <c:numRef>
              <c:f>'Table E6'!$B$6:$B$64</c:f>
              <c:numCache>
                <c:formatCode>0</c:formatCode>
                <c:ptCount val="59"/>
                <c:pt idx="0">
                  <c:v>935</c:v>
                </c:pt>
                <c:pt idx="1">
                  <c:v>982</c:v>
                </c:pt>
                <c:pt idx="2" formatCode="#,##0">
                  <c:v>1041</c:v>
                </c:pt>
                <c:pt idx="3" formatCode="#,##0">
                  <c:v>1077</c:v>
                </c:pt>
                <c:pt idx="4" formatCode="#,##0">
                  <c:v>1139</c:v>
                </c:pt>
                <c:pt idx="5" formatCode="#,##0">
                  <c:v>1216</c:v>
                </c:pt>
                <c:pt idx="6" formatCode="#,##0">
                  <c:v>1261</c:v>
                </c:pt>
                <c:pt idx="7" formatCode="#,##0">
                  <c:v>1291</c:v>
                </c:pt>
                <c:pt idx="8" formatCode="#,##0">
                  <c:v>1373</c:v>
                </c:pt>
                <c:pt idx="9" formatCode="#,##0">
                  <c:v>1462</c:v>
                </c:pt>
                <c:pt idx="10" formatCode="#,##0">
                  <c:v>1534</c:v>
                </c:pt>
                <c:pt idx="11" formatCode="#,##0">
                  <c:v>1633</c:v>
                </c:pt>
                <c:pt idx="12" formatCode="#,##0">
                  <c:v>1768</c:v>
                </c:pt>
                <c:pt idx="13" formatCode="#,##0">
                  <c:v>1812</c:v>
                </c:pt>
                <c:pt idx="14" formatCode="#,##0">
                  <c:v>1873</c:v>
                </c:pt>
                <c:pt idx="15" formatCode="#,##0">
                  <c:v>2058</c:v>
                </c:pt>
                <c:pt idx="16" formatCode="#,##0">
                  <c:v>2261</c:v>
                </c:pt>
                <c:pt idx="17" formatCode="#,##0">
                  <c:v>2440</c:v>
                </c:pt>
                <c:pt idx="18" formatCode="#,##0">
                  <c:v>2754</c:v>
                </c:pt>
                <c:pt idx="19" formatCode="#,##0">
                  <c:v>2957</c:v>
                </c:pt>
                <c:pt idx="20" formatCode="#,##0">
                  <c:v>2916</c:v>
                </c:pt>
                <c:pt idx="21" formatCode="#,##0">
                  <c:v>2906</c:v>
                </c:pt>
                <c:pt idx="22" formatCode="#,##0">
                  <c:v>3178</c:v>
                </c:pt>
                <c:pt idx="23" formatCode="#,##0">
                  <c:v>3097</c:v>
                </c:pt>
                <c:pt idx="24" formatCode="#,##0">
                  <c:v>3386</c:v>
                </c:pt>
                <c:pt idx="25" formatCode="#,##0">
                  <c:v>3505</c:v>
                </c:pt>
                <c:pt idx="26" formatCode="#,##0">
                  <c:v>3181</c:v>
                </c:pt>
                <c:pt idx="27" formatCode="#,##0">
                  <c:v>3139</c:v>
                </c:pt>
                <c:pt idx="28" formatCode="#,##0">
                  <c:v>3301</c:v>
                </c:pt>
                <c:pt idx="29" formatCode="#,##0">
                  <c:v>3456</c:v>
                </c:pt>
                <c:pt idx="30" formatCode="#,##0">
                  <c:v>3358.3850000000002</c:v>
                </c:pt>
                <c:pt idx="31" formatCode="#,##0">
                  <c:v>3458.893</c:v>
                </c:pt>
                <c:pt idx="32" formatCode="#,##0">
                  <c:v>3286.3649999999998</c:v>
                </c:pt>
                <c:pt idx="33" formatCode="#,##0">
                  <c:v>3597.9870000000001</c:v>
                </c:pt>
                <c:pt idx="34" formatCode="#,##0">
                  <c:v>3566.9169999999999</c:v>
                </c:pt>
                <c:pt idx="35" formatCode="#,##0">
                  <c:v>3639.8789999999999</c:v>
                </c:pt>
                <c:pt idx="36" formatCode="#,##0">
                  <c:v>3910.5160000000001</c:v>
                </c:pt>
                <c:pt idx="37" formatCode="#,##0">
                  <c:v>3803.973</c:v>
                </c:pt>
                <c:pt idx="38" formatCode="#,##0">
                  <c:v>3722.471</c:v>
                </c:pt>
                <c:pt idx="39" formatCode="#,##0">
                  <c:v>3664.4140000000002</c:v>
                </c:pt>
                <c:pt idx="40" formatCode="#,##0">
                  <c:v>3907.7539999999999</c:v>
                </c:pt>
                <c:pt idx="41" formatCode="#,##0">
                  <c:v>3886.2240000000002</c:v>
                </c:pt>
                <c:pt idx="42" formatCode="#,##0">
                  <c:v>4030.6640000000002</c:v>
                </c:pt>
                <c:pt idx="43" formatCode="#,##0">
                  <c:v>4120.1499999999996</c:v>
                </c:pt>
                <c:pt idx="44" formatCode="#,##0">
                  <c:v>4052.761</c:v>
                </c:pt>
                <c:pt idx="45" formatCode="#,##0">
                  <c:v>4221.4480000000003</c:v>
                </c:pt>
                <c:pt idx="46" formatCode="#,##0">
                  <c:v>4393.973</c:v>
                </c:pt>
                <c:pt idx="47" formatCode="#,##0">
                  <c:v>4541.5439999999999</c:v>
                </c:pt>
                <c:pt idx="48" formatCode="#,##0">
                  <c:v>4669.4669999999996</c:v>
                </c:pt>
                <c:pt idx="49" formatCode="#,##0">
                  <c:v>4774.2809999999999</c:v>
                </c:pt>
                <c:pt idx="50" formatCode="#,##0">
                  <c:v>4742.7939999999999</c:v>
                </c:pt>
                <c:pt idx="51" formatCode="#,##0">
                  <c:v>4913</c:v>
                </c:pt>
                <c:pt idx="52" formatCode="#,##0">
                  <c:v>4778</c:v>
                </c:pt>
                <c:pt idx="53" formatCode="#,##0">
                  <c:v>4926</c:v>
                </c:pt>
                <c:pt idx="54" formatCode="#,##0">
                  <c:v>4969</c:v>
                </c:pt>
                <c:pt idx="55" formatCode="#,##0">
                  <c:v>4825</c:v>
                </c:pt>
                <c:pt idx="56" formatCode="#,##0">
                  <c:v>4853</c:v>
                </c:pt>
                <c:pt idx="57" formatCode="#,##0">
                  <c:v>5225</c:v>
                </c:pt>
                <c:pt idx="58" formatCode="#,##0">
                  <c:v>5198</c:v>
                </c:pt>
              </c:numCache>
            </c:numRef>
          </c:val>
          <c:smooth val="0"/>
          <c:extLst>
            <c:ext xmlns:c16="http://schemas.microsoft.com/office/drawing/2014/chart" uri="{C3380CC4-5D6E-409C-BE32-E72D297353CC}">
              <c16:uniqueId val="{00000000-BB7A-4F14-B28C-A3476B009F27}"/>
            </c:ext>
          </c:extLst>
        </c:ser>
        <c:ser>
          <c:idx val="1"/>
          <c:order val="1"/>
          <c:tx>
            <c:v>Commercial</c:v>
          </c:tx>
          <c:marker>
            <c:symbol val="none"/>
          </c:marker>
          <c:cat>
            <c:strRef>
              <c:f>'Table E6'!$A$6:$A$64</c:f>
              <c:strCach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strCache>
            </c:strRef>
          </c:cat>
          <c:val>
            <c:numRef>
              <c:f>'Table E6'!$C$6:$C$64</c:f>
              <c:numCache>
                <c:formatCode>0</c:formatCode>
                <c:ptCount val="59"/>
                <c:pt idx="0">
                  <c:v>479</c:v>
                </c:pt>
                <c:pt idx="1">
                  <c:v>518</c:v>
                </c:pt>
                <c:pt idx="2">
                  <c:v>551</c:v>
                </c:pt>
                <c:pt idx="3">
                  <c:v>574</c:v>
                </c:pt>
                <c:pt idx="4">
                  <c:v>610</c:v>
                </c:pt>
                <c:pt idx="5">
                  <c:v>654</c:v>
                </c:pt>
                <c:pt idx="6">
                  <c:v>698</c:v>
                </c:pt>
                <c:pt idx="7">
                  <c:v>746</c:v>
                </c:pt>
                <c:pt idx="8">
                  <c:v>805</c:v>
                </c:pt>
                <c:pt idx="9">
                  <c:v>863</c:v>
                </c:pt>
                <c:pt idx="10">
                  <c:v>924</c:v>
                </c:pt>
                <c:pt idx="11">
                  <c:v>990</c:v>
                </c:pt>
                <c:pt idx="12" formatCode="#,##0">
                  <c:v>1070</c:v>
                </c:pt>
                <c:pt idx="13" formatCode="#,##0">
                  <c:v>1125</c:v>
                </c:pt>
                <c:pt idx="14" formatCode="#,##0">
                  <c:v>1156</c:v>
                </c:pt>
                <c:pt idx="15" formatCode="#,##0">
                  <c:v>1250</c:v>
                </c:pt>
                <c:pt idx="16" formatCode="#,##0">
                  <c:v>1525</c:v>
                </c:pt>
                <c:pt idx="17" formatCode="#,##0">
                  <c:v>1625</c:v>
                </c:pt>
                <c:pt idx="18" formatCode="#,##0">
                  <c:v>1768</c:v>
                </c:pt>
                <c:pt idx="19" formatCode="#,##0">
                  <c:v>1907</c:v>
                </c:pt>
                <c:pt idx="20" formatCode="#,##0">
                  <c:v>1957</c:v>
                </c:pt>
                <c:pt idx="21" formatCode="#,##0">
                  <c:v>2045</c:v>
                </c:pt>
                <c:pt idx="22" formatCode="#,##0">
                  <c:v>2180</c:v>
                </c:pt>
                <c:pt idx="23" formatCode="#,##0">
                  <c:v>2334</c:v>
                </c:pt>
                <c:pt idx="24" formatCode="#,##0">
                  <c:v>2687</c:v>
                </c:pt>
                <c:pt idx="25" formatCode="#,##0">
                  <c:v>2521</c:v>
                </c:pt>
                <c:pt idx="26" formatCode="#,##0">
                  <c:v>2302</c:v>
                </c:pt>
                <c:pt idx="27" formatCode="#,##0">
                  <c:v>2495</c:v>
                </c:pt>
                <c:pt idx="28" formatCode="#,##0">
                  <c:v>2620</c:v>
                </c:pt>
                <c:pt idx="29" formatCode="#,##0">
                  <c:v>2670</c:v>
                </c:pt>
                <c:pt idx="30" formatCode="#,##0">
                  <c:v>2737.5259999999998</c:v>
                </c:pt>
                <c:pt idx="31" formatCode="#,##0">
                  <c:v>2818.85</c:v>
                </c:pt>
                <c:pt idx="32" formatCode="#,##0">
                  <c:v>2859.4879999999998</c:v>
                </c:pt>
                <c:pt idx="33" formatCode="#,##0">
                  <c:v>3026.0770000000002</c:v>
                </c:pt>
                <c:pt idx="34" formatCode="#,##0">
                  <c:v>3096.0320000000002</c:v>
                </c:pt>
                <c:pt idx="35" formatCode="#,##0">
                  <c:v>3133.252</c:v>
                </c:pt>
                <c:pt idx="36" formatCode="#,##0">
                  <c:v>3298.6</c:v>
                </c:pt>
                <c:pt idx="37" formatCode="#,##0">
                  <c:v>3292.924</c:v>
                </c:pt>
                <c:pt idx="38" formatCode="#,##0">
                  <c:v>3313.181</c:v>
                </c:pt>
                <c:pt idx="39" formatCode="#,##0">
                  <c:v>3025.1109999999999</c:v>
                </c:pt>
                <c:pt idx="40" formatCode="#,##0">
                  <c:v>3791.8609999999999</c:v>
                </c:pt>
                <c:pt idx="41" formatCode="#,##0">
                  <c:v>3865.6790000000001</c:v>
                </c:pt>
                <c:pt idx="42" formatCode="#,##0">
                  <c:v>4003.1080000000002</c:v>
                </c:pt>
                <c:pt idx="43" formatCode="#,##0">
                  <c:v>4437.53</c:v>
                </c:pt>
                <c:pt idx="44" formatCode="#,##0">
                  <c:v>4330.1779999999999</c:v>
                </c:pt>
                <c:pt idx="45" formatCode="#,##0">
                  <c:v>4473.3940000000002</c:v>
                </c:pt>
                <c:pt idx="46" formatCode="#,##0">
                  <c:v>4685.9920000000002</c:v>
                </c:pt>
                <c:pt idx="47" formatCode="#,##0">
                  <c:v>4827.7240000000002</c:v>
                </c:pt>
                <c:pt idx="48" formatCode="#,##0">
                  <c:v>4825.5200000000004</c:v>
                </c:pt>
                <c:pt idx="49" formatCode="#,##0">
                  <c:v>4779.366</c:v>
                </c:pt>
                <c:pt idx="50" formatCode="#,##0">
                  <c:v>4789.1819999999998</c:v>
                </c:pt>
                <c:pt idx="51" formatCode="#,##0">
                  <c:v>4892</c:v>
                </c:pt>
                <c:pt idx="52" formatCode="#,##0">
                  <c:v>4918</c:v>
                </c:pt>
                <c:pt idx="53" formatCode="#,##0">
                  <c:v>4890</c:v>
                </c:pt>
                <c:pt idx="54" formatCode="#,##0">
                  <c:v>4903</c:v>
                </c:pt>
                <c:pt idx="55" formatCode="#,##0">
                  <c:v>4894</c:v>
                </c:pt>
                <c:pt idx="56" formatCode="#,##0">
                  <c:v>4832</c:v>
                </c:pt>
                <c:pt idx="57" formatCode="#,##0">
                  <c:v>4970</c:v>
                </c:pt>
                <c:pt idx="58" formatCode="#,##0">
                  <c:v>4921</c:v>
                </c:pt>
              </c:numCache>
            </c:numRef>
          </c:val>
          <c:smooth val="0"/>
          <c:extLst>
            <c:ext xmlns:c16="http://schemas.microsoft.com/office/drawing/2014/chart" uri="{C3380CC4-5D6E-409C-BE32-E72D297353CC}">
              <c16:uniqueId val="{00000001-BB7A-4F14-B28C-A3476B009F27}"/>
            </c:ext>
          </c:extLst>
        </c:ser>
        <c:ser>
          <c:idx val="2"/>
          <c:order val="2"/>
          <c:tx>
            <c:v>Industrial</c:v>
          </c:tx>
          <c:marker>
            <c:symbol val="none"/>
          </c:marker>
          <c:cat>
            <c:strRef>
              <c:f>'Table E6'!$A$6:$A$64</c:f>
              <c:strCach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strCache>
            </c:strRef>
          </c:cat>
          <c:val>
            <c:numRef>
              <c:f>'Table E6'!$D$6:$D$64</c:f>
              <c:numCache>
                <c:formatCode>#,##0</c:formatCode>
                <c:ptCount val="59"/>
                <c:pt idx="0">
                  <c:v>2951</c:v>
                </c:pt>
                <c:pt idx="1">
                  <c:v>2975</c:v>
                </c:pt>
                <c:pt idx="2">
                  <c:v>3099</c:v>
                </c:pt>
                <c:pt idx="3">
                  <c:v>3191</c:v>
                </c:pt>
                <c:pt idx="4">
                  <c:v>3544</c:v>
                </c:pt>
                <c:pt idx="5">
                  <c:v>3939</c:v>
                </c:pt>
                <c:pt idx="6">
                  <c:v>4657</c:v>
                </c:pt>
                <c:pt idx="7">
                  <c:v>4282</c:v>
                </c:pt>
                <c:pt idx="8">
                  <c:v>4982</c:v>
                </c:pt>
                <c:pt idx="9">
                  <c:v>6208</c:v>
                </c:pt>
                <c:pt idx="10">
                  <c:v>6029</c:v>
                </c:pt>
                <c:pt idx="11">
                  <c:v>5999</c:v>
                </c:pt>
                <c:pt idx="12">
                  <c:v>5660</c:v>
                </c:pt>
                <c:pt idx="13">
                  <c:v>5034</c:v>
                </c:pt>
                <c:pt idx="14">
                  <c:v>5929</c:v>
                </c:pt>
                <c:pt idx="15">
                  <c:v>5069</c:v>
                </c:pt>
                <c:pt idx="16">
                  <c:v>5922</c:v>
                </c:pt>
                <c:pt idx="17">
                  <c:v>5759</c:v>
                </c:pt>
                <c:pt idx="18">
                  <c:v>6106</c:v>
                </c:pt>
                <c:pt idx="19">
                  <c:v>6111</c:v>
                </c:pt>
                <c:pt idx="20">
                  <c:v>5815</c:v>
                </c:pt>
                <c:pt idx="21">
                  <c:v>5848</c:v>
                </c:pt>
                <c:pt idx="22">
                  <c:v>4759</c:v>
                </c:pt>
                <c:pt idx="23">
                  <c:v>4217</c:v>
                </c:pt>
                <c:pt idx="24">
                  <c:v>5229</c:v>
                </c:pt>
                <c:pt idx="25">
                  <c:v>5623</c:v>
                </c:pt>
                <c:pt idx="26">
                  <c:v>5948</c:v>
                </c:pt>
                <c:pt idx="27">
                  <c:v>6304</c:v>
                </c:pt>
                <c:pt idx="28">
                  <c:v>6438</c:v>
                </c:pt>
                <c:pt idx="29">
                  <c:v>6535</c:v>
                </c:pt>
                <c:pt idx="30">
                  <c:v>6529.326</c:v>
                </c:pt>
                <c:pt idx="31">
                  <c:v>6622.098</c:v>
                </c:pt>
                <c:pt idx="32">
                  <c:v>6414.3789999999999</c:v>
                </c:pt>
                <c:pt idx="33">
                  <c:v>5836.5789999999997</c:v>
                </c:pt>
                <c:pt idx="34">
                  <c:v>5960.54</c:v>
                </c:pt>
                <c:pt idx="35">
                  <c:v>6367.7020000000002</c:v>
                </c:pt>
                <c:pt idx="36">
                  <c:v>6305.683</c:v>
                </c:pt>
                <c:pt idx="37">
                  <c:v>6353</c:v>
                </c:pt>
                <c:pt idx="38">
                  <c:v>6773.7870000000003</c:v>
                </c:pt>
                <c:pt idx="39">
                  <c:v>6257.7479999999996</c:v>
                </c:pt>
                <c:pt idx="40">
                  <c:v>6567.9340000000002</c:v>
                </c:pt>
                <c:pt idx="41">
                  <c:v>3370.259</c:v>
                </c:pt>
                <c:pt idx="42">
                  <c:v>4462.7939999999999</c:v>
                </c:pt>
                <c:pt idx="43">
                  <c:v>4266.9799999999996</c:v>
                </c:pt>
                <c:pt idx="44">
                  <c:v>4573.8429999999998</c:v>
                </c:pt>
                <c:pt idx="45">
                  <c:v>4783.9960000000001</c:v>
                </c:pt>
                <c:pt idx="46">
                  <c:v>4735.0150000000003</c:v>
                </c:pt>
                <c:pt idx="47">
                  <c:v>6162.7169999999996</c:v>
                </c:pt>
                <c:pt idx="48">
                  <c:v>5831.4129999999996</c:v>
                </c:pt>
                <c:pt idx="49">
                  <c:v>4772.5119999999997</c:v>
                </c:pt>
                <c:pt idx="50">
                  <c:v>3891.1619999999998</c:v>
                </c:pt>
                <c:pt idx="51">
                  <c:v>3983</c:v>
                </c:pt>
                <c:pt idx="52">
                  <c:v>4168</c:v>
                </c:pt>
                <c:pt idx="53">
                  <c:v>4229</c:v>
                </c:pt>
                <c:pt idx="54">
                  <c:v>4230</c:v>
                </c:pt>
                <c:pt idx="55">
                  <c:v>4488</c:v>
                </c:pt>
                <c:pt idx="56">
                  <c:v>4416</c:v>
                </c:pt>
                <c:pt idx="57">
                  <c:v>4515</c:v>
                </c:pt>
                <c:pt idx="58">
                  <c:v>4720</c:v>
                </c:pt>
              </c:numCache>
            </c:numRef>
          </c:val>
          <c:smooth val="0"/>
          <c:extLst>
            <c:ext xmlns:c16="http://schemas.microsoft.com/office/drawing/2014/chart" uri="{C3380CC4-5D6E-409C-BE32-E72D297353CC}">
              <c16:uniqueId val="{00000002-BB7A-4F14-B28C-A3476B009F27}"/>
            </c:ext>
          </c:extLst>
        </c:ser>
        <c:ser>
          <c:idx val="3"/>
          <c:order val="3"/>
          <c:tx>
            <c:v>Total</c:v>
          </c:tx>
          <c:marker>
            <c:symbol val="none"/>
          </c:marker>
          <c:cat>
            <c:strRef>
              <c:f>'Table E6'!$A$6:$A$64</c:f>
              <c:strCach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strCache>
            </c:strRef>
          </c:cat>
          <c:val>
            <c:numRef>
              <c:f>'Table E6'!$F$6:$F$64</c:f>
              <c:numCache>
                <c:formatCode>#,##0</c:formatCode>
                <c:ptCount val="59"/>
                <c:pt idx="0">
                  <c:v>4575</c:v>
                </c:pt>
                <c:pt idx="1">
                  <c:v>4697</c:v>
                </c:pt>
                <c:pt idx="2">
                  <c:v>4946</c:v>
                </c:pt>
                <c:pt idx="3">
                  <c:v>5101</c:v>
                </c:pt>
                <c:pt idx="4">
                  <c:v>5541</c:v>
                </c:pt>
                <c:pt idx="5">
                  <c:v>6080</c:v>
                </c:pt>
                <c:pt idx="6">
                  <c:v>6902</c:v>
                </c:pt>
                <c:pt idx="7">
                  <c:v>6612</c:v>
                </c:pt>
                <c:pt idx="8">
                  <c:v>7433</c:v>
                </c:pt>
                <c:pt idx="9">
                  <c:v>8781</c:v>
                </c:pt>
                <c:pt idx="10">
                  <c:v>8750</c:v>
                </c:pt>
                <c:pt idx="11">
                  <c:v>8890</c:v>
                </c:pt>
                <c:pt idx="12">
                  <c:v>8763</c:v>
                </c:pt>
                <c:pt idx="13">
                  <c:v>8217</c:v>
                </c:pt>
                <c:pt idx="14">
                  <c:v>9171</c:v>
                </c:pt>
                <c:pt idx="15">
                  <c:v>8575</c:v>
                </c:pt>
                <c:pt idx="16">
                  <c:v>9911</c:v>
                </c:pt>
                <c:pt idx="17">
                  <c:v>10013</c:v>
                </c:pt>
                <c:pt idx="18">
                  <c:v>10786</c:v>
                </c:pt>
                <c:pt idx="19">
                  <c:v>11129</c:v>
                </c:pt>
                <c:pt idx="20">
                  <c:v>10825</c:v>
                </c:pt>
                <c:pt idx="21">
                  <c:v>10956</c:v>
                </c:pt>
                <c:pt idx="22">
                  <c:v>10276</c:v>
                </c:pt>
                <c:pt idx="23">
                  <c:v>9813</c:v>
                </c:pt>
                <c:pt idx="24">
                  <c:v>11466</c:v>
                </c:pt>
                <c:pt idx="25">
                  <c:v>11822</c:v>
                </c:pt>
                <c:pt idx="26">
                  <c:v>11593</c:v>
                </c:pt>
                <c:pt idx="27">
                  <c:v>12423</c:v>
                </c:pt>
                <c:pt idx="28">
                  <c:v>12942</c:v>
                </c:pt>
                <c:pt idx="29">
                  <c:v>13061</c:v>
                </c:pt>
                <c:pt idx="30">
                  <c:v>13124.583000000001</c:v>
                </c:pt>
                <c:pt idx="31">
                  <c:v>13406.6</c:v>
                </c:pt>
                <c:pt idx="32">
                  <c:v>13096.382</c:v>
                </c:pt>
                <c:pt idx="33">
                  <c:v>12929.227000000001</c:v>
                </c:pt>
                <c:pt idx="34">
                  <c:v>13184.134</c:v>
                </c:pt>
                <c:pt idx="35">
                  <c:v>13418.522999999999</c:v>
                </c:pt>
                <c:pt idx="36">
                  <c:v>13819.556</c:v>
                </c:pt>
                <c:pt idx="37">
                  <c:v>13733.815000000001</c:v>
                </c:pt>
                <c:pt idx="38">
                  <c:v>14144.832</c:v>
                </c:pt>
                <c:pt idx="39">
                  <c:v>13281.599</c:v>
                </c:pt>
                <c:pt idx="40">
                  <c:v>14579.982</c:v>
                </c:pt>
                <c:pt idx="41">
                  <c:v>11446.657999999999</c:v>
                </c:pt>
                <c:pt idx="42">
                  <c:v>12831.388000000001</c:v>
                </c:pt>
                <c:pt idx="43">
                  <c:v>12824.66</c:v>
                </c:pt>
                <c:pt idx="44">
                  <c:v>12956.781999999999</c:v>
                </c:pt>
                <c:pt idx="45">
                  <c:v>13478.838</c:v>
                </c:pt>
                <c:pt idx="46">
                  <c:v>13814.98</c:v>
                </c:pt>
                <c:pt idx="47">
                  <c:v>15531.985000000001</c:v>
                </c:pt>
                <c:pt idx="48">
                  <c:v>15326.4</c:v>
                </c:pt>
                <c:pt idx="49">
                  <c:v>14326.159</c:v>
                </c:pt>
                <c:pt idx="50">
                  <c:v>13423.138000000001</c:v>
                </c:pt>
                <c:pt idx="51">
                  <c:v>13788</c:v>
                </c:pt>
                <c:pt idx="52">
                  <c:v>13863</c:v>
                </c:pt>
                <c:pt idx="53">
                  <c:v>14045</c:v>
                </c:pt>
                <c:pt idx="54">
                  <c:v>14102</c:v>
                </c:pt>
                <c:pt idx="55">
                  <c:v>14207</c:v>
                </c:pt>
                <c:pt idx="56">
                  <c:v>14101</c:v>
                </c:pt>
                <c:pt idx="57">
                  <c:v>14710</c:v>
                </c:pt>
                <c:pt idx="58">
                  <c:v>14839</c:v>
                </c:pt>
              </c:numCache>
            </c:numRef>
          </c:val>
          <c:smooth val="0"/>
          <c:extLst>
            <c:ext xmlns:c16="http://schemas.microsoft.com/office/drawing/2014/chart" uri="{C3380CC4-5D6E-409C-BE32-E72D297353CC}">
              <c16:uniqueId val="{00000003-BB7A-4F14-B28C-A3476B009F27}"/>
            </c:ext>
          </c:extLst>
        </c:ser>
        <c:dLbls>
          <c:showLegendKey val="0"/>
          <c:showVal val="0"/>
          <c:showCatName val="0"/>
          <c:showSerName val="0"/>
          <c:showPercent val="0"/>
          <c:showBubbleSize val="0"/>
        </c:dLbls>
        <c:smooth val="0"/>
        <c:axId val="266841088"/>
        <c:axId val="266851456"/>
      </c:lineChart>
      <c:catAx>
        <c:axId val="266841088"/>
        <c:scaling>
          <c:orientation val="minMax"/>
        </c:scaling>
        <c:delete val="0"/>
        <c:axPos val="b"/>
        <c:title>
          <c:tx>
            <c:rich>
              <a:bodyPr/>
              <a:lstStyle/>
              <a:p>
                <a:pPr>
                  <a:defRPr/>
                </a:pPr>
                <a:r>
                  <a:rPr lang="en-US"/>
                  <a:t>Year</a:t>
                </a:r>
              </a:p>
            </c:rich>
          </c:tx>
          <c:overlay val="0"/>
        </c:title>
        <c:numFmt formatCode="General" sourceLinked="0"/>
        <c:majorTickMark val="out"/>
        <c:minorTickMark val="none"/>
        <c:tickLblPos val="nextTo"/>
        <c:crossAx val="266851456"/>
        <c:crosses val="autoZero"/>
        <c:auto val="1"/>
        <c:lblAlgn val="ctr"/>
        <c:lblOffset val="100"/>
        <c:noMultiLvlLbl val="0"/>
      </c:catAx>
      <c:valAx>
        <c:axId val="266851456"/>
        <c:scaling>
          <c:orientation val="minMax"/>
        </c:scaling>
        <c:delete val="0"/>
        <c:axPos val="l"/>
        <c:majorGridlines/>
        <c:title>
          <c:tx>
            <c:rich>
              <a:bodyPr rot="-5400000" vert="horz"/>
              <a:lstStyle/>
              <a:p>
                <a:pPr>
                  <a:defRPr/>
                </a:pPr>
                <a:r>
                  <a:rPr lang="en-US"/>
                  <a:t>Million kWh</a:t>
                </a:r>
              </a:p>
            </c:rich>
          </c:tx>
          <c:overlay val="0"/>
        </c:title>
        <c:numFmt formatCode="0" sourceLinked="1"/>
        <c:majorTickMark val="out"/>
        <c:minorTickMark val="none"/>
        <c:tickLblPos val="nextTo"/>
        <c:crossAx val="266841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Montana and U.S. Average Retail Electrical</a:t>
            </a:r>
          </a:p>
          <a:p>
            <a:pPr>
              <a:defRPr/>
            </a:pPr>
            <a:r>
              <a:rPr lang="en-US"/>
              <a:t>Prices, All Customers, 1990-2018 (cents per kWh)</a:t>
            </a:r>
          </a:p>
        </c:rich>
      </c:tx>
      <c:overlay val="0"/>
    </c:title>
    <c:autoTitleDeleted val="0"/>
    <c:plotArea>
      <c:layout/>
      <c:lineChart>
        <c:grouping val="standard"/>
        <c:varyColors val="0"/>
        <c:ser>
          <c:idx val="0"/>
          <c:order val="0"/>
          <c:tx>
            <c:v>Montana Electricity Retail Price</c:v>
          </c:tx>
          <c:marker>
            <c:symbol val="none"/>
          </c:marker>
          <c:cat>
            <c:numRef>
              <c:f>'Table E7'!$A$36:$A$64</c:f>
              <c:numCache>
                <c:formatCode>0</c:formatCode>
                <c:ptCount val="29"/>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numCache>
            </c:numRef>
          </c:cat>
          <c:val>
            <c:numRef>
              <c:f>'Table E7'!$E$36:$E$64</c:f>
              <c:numCache>
                <c:formatCode>0.00</c:formatCode>
                <c:ptCount val="29"/>
                <c:pt idx="0">
                  <c:v>3.96</c:v>
                </c:pt>
                <c:pt idx="1">
                  <c:v>4.1399999999999997</c:v>
                </c:pt>
                <c:pt idx="2">
                  <c:v>4.1900000000000004</c:v>
                </c:pt>
                <c:pt idx="3">
                  <c:v>4.3600000000000003</c:v>
                </c:pt>
                <c:pt idx="4">
                  <c:v>4.51</c:v>
                </c:pt>
                <c:pt idx="5">
                  <c:v>4.6500000000000004</c:v>
                </c:pt>
                <c:pt idx="6">
                  <c:v>4.72</c:v>
                </c:pt>
                <c:pt idx="7">
                  <c:v>5.2</c:v>
                </c:pt>
                <c:pt idx="8">
                  <c:v>4.8</c:v>
                </c:pt>
                <c:pt idx="9">
                  <c:v>4.7699999999999996</c:v>
                </c:pt>
                <c:pt idx="10">
                  <c:v>5</c:v>
                </c:pt>
                <c:pt idx="11">
                  <c:v>6.48</c:v>
                </c:pt>
                <c:pt idx="12">
                  <c:v>5.7</c:v>
                </c:pt>
                <c:pt idx="13">
                  <c:v>6.14</c:v>
                </c:pt>
                <c:pt idx="14">
                  <c:v>6.4</c:v>
                </c:pt>
                <c:pt idx="15">
                  <c:v>6.72</c:v>
                </c:pt>
                <c:pt idx="16">
                  <c:v>6.91</c:v>
                </c:pt>
                <c:pt idx="17">
                  <c:v>7.13</c:v>
                </c:pt>
                <c:pt idx="18">
                  <c:v>7.72</c:v>
                </c:pt>
                <c:pt idx="19">
                  <c:v>7.57</c:v>
                </c:pt>
                <c:pt idx="20">
                  <c:v>7.88</c:v>
                </c:pt>
                <c:pt idx="21">
                  <c:v>8.23</c:v>
                </c:pt>
                <c:pt idx="22">
                  <c:v>8.25</c:v>
                </c:pt>
                <c:pt idx="23">
                  <c:v>8.58</c:v>
                </c:pt>
                <c:pt idx="24">
                  <c:v>8.59</c:v>
                </c:pt>
                <c:pt idx="25">
                  <c:v>8.9</c:v>
                </c:pt>
                <c:pt idx="26">
                  <c:v>8.84</c:v>
                </c:pt>
                <c:pt idx="27">
                  <c:v>8.92</c:v>
                </c:pt>
                <c:pt idx="28">
                  <c:v>8.84</c:v>
                </c:pt>
              </c:numCache>
            </c:numRef>
          </c:val>
          <c:smooth val="0"/>
          <c:extLst>
            <c:ext xmlns:c16="http://schemas.microsoft.com/office/drawing/2014/chart" uri="{C3380CC4-5D6E-409C-BE32-E72D297353CC}">
              <c16:uniqueId val="{00000000-3CFE-4D8B-9271-0C14A33CF182}"/>
            </c:ext>
          </c:extLst>
        </c:ser>
        <c:ser>
          <c:idx val="1"/>
          <c:order val="1"/>
          <c:tx>
            <c:v>U.S. Electricity Retail Price</c:v>
          </c:tx>
          <c:marker>
            <c:symbol val="none"/>
          </c:marker>
          <c:cat>
            <c:numRef>
              <c:f>'Table E7'!$A$36:$A$64</c:f>
              <c:numCache>
                <c:formatCode>0</c:formatCode>
                <c:ptCount val="29"/>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numCache>
            </c:numRef>
          </c:cat>
          <c:val>
            <c:numRef>
              <c:f>'Table E7'!$F$36:$F$64</c:f>
              <c:numCache>
                <c:formatCode>0.00</c:formatCode>
                <c:ptCount val="29"/>
                <c:pt idx="0">
                  <c:v>6.5710303831657866</c:v>
                </c:pt>
                <c:pt idx="1">
                  <c:v>6.747230239300424</c:v>
                </c:pt>
                <c:pt idx="2">
                  <c:v>6.8206799561395979</c:v>
                </c:pt>
                <c:pt idx="3">
                  <c:v>6.927233865922183</c:v>
                </c:pt>
                <c:pt idx="4">
                  <c:v>6.9075356428545716</c:v>
                </c:pt>
                <c:pt idx="5">
                  <c:v>6.8933674521149717</c:v>
                </c:pt>
                <c:pt idx="6">
                  <c:v>6.8558489157692781</c:v>
                </c:pt>
                <c:pt idx="7">
                  <c:v>6.8455497841161472</c:v>
                </c:pt>
                <c:pt idx="8">
                  <c:v>6.7350678277677112</c:v>
                </c:pt>
                <c:pt idx="9">
                  <c:v>6.6392000418305424</c:v>
                </c:pt>
                <c:pt idx="10">
                  <c:v>6.81</c:v>
                </c:pt>
                <c:pt idx="11">
                  <c:v>7.29</c:v>
                </c:pt>
                <c:pt idx="12">
                  <c:v>7.2</c:v>
                </c:pt>
                <c:pt idx="13">
                  <c:v>7.44</c:v>
                </c:pt>
                <c:pt idx="14">
                  <c:v>7.61</c:v>
                </c:pt>
                <c:pt idx="15">
                  <c:v>8.14</c:v>
                </c:pt>
                <c:pt idx="16">
                  <c:v>8.9</c:v>
                </c:pt>
                <c:pt idx="17">
                  <c:v>9.1300000000000008</c:v>
                </c:pt>
                <c:pt idx="18">
                  <c:v>9.74</c:v>
                </c:pt>
                <c:pt idx="19">
                  <c:v>9.82</c:v>
                </c:pt>
                <c:pt idx="20">
                  <c:v>9.83</c:v>
                </c:pt>
                <c:pt idx="21">
                  <c:v>9.9</c:v>
                </c:pt>
                <c:pt idx="22">
                  <c:v>9.84</c:v>
                </c:pt>
                <c:pt idx="23">
                  <c:v>10.119999999999999</c:v>
                </c:pt>
                <c:pt idx="24">
                  <c:v>10.44</c:v>
                </c:pt>
                <c:pt idx="25">
                  <c:v>10.41</c:v>
                </c:pt>
                <c:pt idx="26">
                  <c:v>10.27</c:v>
                </c:pt>
                <c:pt idx="27">
                  <c:v>10.48</c:v>
                </c:pt>
                <c:pt idx="28">
                  <c:v>10.53</c:v>
                </c:pt>
              </c:numCache>
            </c:numRef>
          </c:val>
          <c:smooth val="0"/>
          <c:extLst>
            <c:ext xmlns:c16="http://schemas.microsoft.com/office/drawing/2014/chart" uri="{C3380CC4-5D6E-409C-BE32-E72D297353CC}">
              <c16:uniqueId val="{00000001-3CFE-4D8B-9271-0C14A33CF182}"/>
            </c:ext>
          </c:extLst>
        </c:ser>
        <c:dLbls>
          <c:showLegendKey val="0"/>
          <c:showVal val="0"/>
          <c:showCatName val="0"/>
          <c:showSerName val="0"/>
          <c:showPercent val="0"/>
          <c:showBubbleSize val="0"/>
        </c:dLbls>
        <c:smooth val="0"/>
        <c:axId val="266670464"/>
        <c:axId val="266672000"/>
      </c:lineChart>
      <c:catAx>
        <c:axId val="266670464"/>
        <c:scaling>
          <c:orientation val="minMax"/>
        </c:scaling>
        <c:delete val="0"/>
        <c:axPos val="b"/>
        <c:numFmt formatCode="General" sourceLinked="0"/>
        <c:majorTickMark val="out"/>
        <c:minorTickMark val="none"/>
        <c:tickLblPos val="nextTo"/>
        <c:crossAx val="266672000"/>
        <c:crosses val="autoZero"/>
        <c:auto val="1"/>
        <c:lblAlgn val="ctr"/>
        <c:lblOffset val="100"/>
        <c:noMultiLvlLbl val="0"/>
      </c:catAx>
      <c:valAx>
        <c:axId val="266672000"/>
        <c:scaling>
          <c:orientation val="minMax"/>
        </c:scaling>
        <c:delete val="0"/>
        <c:axPos val="l"/>
        <c:majorGridlines/>
        <c:numFmt formatCode="0.00" sourceLinked="1"/>
        <c:majorTickMark val="out"/>
        <c:minorTickMark val="none"/>
        <c:tickLblPos val="nextTo"/>
        <c:crossAx val="266670464"/>
        <c:crosses val="autoZero"/>
        <c:crossBetween val="between"/>
      </c:valAx>
    </c:plotArea>
    <c:legend>
      <c:legendPos val="r"/>
      <c:layout>
        <c:manualLayout>
          <c:xMode val="edge"/>
          <c:yMode val="edge"/>
          <c:x val="0.78742198041571332"/>
          <c:y val="0.52490960891687288"/>
          <c:w val="0.20285984660080753"/>
          <c:h val="0.20233252232607166"/>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Energy Sales in Montana (aMW), 2018</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Co-ops</c:v>
          </c:tx>
          <c:spPr>
            <a:solidFill>
              <a:schemeClr val="accent1"/>
            </a:solidFill>
            <a:ln>
              <a:noFill/>
            </a:ln>
            <a:effectLst/>
          </c:spPr>
          <c:invertIfNegative val="0"/>
          <c:cat>
            <c:strRef>
              <c:f>'Table E8'!$P$2:$S$2</c:f>
              <c:strCache>
                <c:ptCount val="4"/>
                <c:pt idx="0">
                  <c:v>Residential</c:v>
                </c:pt>
                <c:pt idx="1">
                  <c:v>Commercial</c:v>
                </c:pt>
                <c:pt idx="2">
                  <c:v>Industrial</c:v>
                </c:pt>
                <c:pt idx="3">
                  <c:v>Total</c:v>
                </c:pt>
              </c:strCache>
            </c:strRef>
          </c:cat>
          <c:val>
            <c:numRef>
              <c:f>('Table E8'!$C$6,'Table E8'!$F$6,'Table E8'!$I$6,'Table E8'!$L$6)</c:f>
              <c:numCache>
                <c:formatCode>#,##0</c:formatCode>
                <c:ptCount val="4"/>
                <c:pt idx="0">
                  <c:v>244.14497716894977</c:v>
                </c:pt>
                <c:pt idx="1">
                  <c:v>133.5236301369863</c:v>
                </c:pt>
                <c:pt idx="2">
                  <c:v>99.06792237442923</c:v>
                </c:pt>
                <c:pt idx="3">
                  <c:v>476.73652968036532</c:v>
                </c:pt>
              </c:numCache>
            </c:numRef>
          </c:val>
          <c:extLst>
            <c:ext xmlns:c16="http://schemas.microsoft.com/office/drawing/2014/chart" uri="{C3380CC4-5D6E-409C-BE32-E72D297353CC}">
              <c16:uniqueId val="{00000000-A63C-4DDD-A7C3-61AC05E81022}"/>
            </c:ext>
          </c:extLst>
        </c:ser>
        <c:ser>
          <c:idx val="1"/>
          <c:order val="1"/>
          <c:tx>
            <c:v>Federal</c:v>
          </c:tx>
          <c:spPr>
            <a:solidFill>
              <a:schemeClr val="accent2"/>
            </a:solidFill>
            <a:ln>
              <a:noFill/>
            </a:ln>
            <a:effectLst/>
          </c:spPr>
          <c:invertIfNegative val="0"/>
          <c:cat>
            <c:strRef>
              <c:f>'Table E8'!$P$2:$S$2</c:f>
              <c:strCache>
                <c:ptCount val="4"/>
                <c:pt idx="0">
                  <c:v>Residential</c:v>
                </c:pt>
                <c:pt idx="1">
                  <c:v>Commercial</c:v>
                </c:pt>
                <c:pt idx="2">
                  <c:v>Industrial</c:v>
                </c:pt>
                <c:pt idx="3">
                  <c:v>Total</c:v>
                </c:pt>
              </c:strCache>
            </c:strRef>
          </c:cat>
          <c:val>
            <c:numRef>
              <c:f>('Table E8'!$C$8,'Table E8'!$F$8,'Table E8'!$I$8,'Table E8'!$L$8)</c:f>
              <c:numCache>
                <c:formatCode>#,##0</c:formatCode>
                <c:ptCount val="4"/>
                <c:pt idx="0">
                  <c:v>26.828995433789956</c:v>
                </c:pt>
                <c:pt idx="1">
                  <c:v>25.545319634703198</c:v>
                </c:pt>
                <c:pt idx="2">
                  <c:v>5.044178082191781</c:v>
                </c:pt>
                <c:pt idx="3">
                  <c:v>57.418493150684931</c:v>
                </c:pt>
              </c:numCache>
            </c:numRef>
          </c:val>
          <c:extLst>
            <c:ext xmlns:c16="http://schemas.microsoft.com/office/drawing/2014/chart" uri="{C3380CC4-5D6E-409C-BE32-E72D297353CC}">
              <c16:uniqueId val="{00000001-A63C-4DDD-A7C3-61AC05E81022}"/>
            </c:ext>
          </c:extLst>
        </c:ser>
        <c:ser>
          <c:idx val="2"/>
          <c:order val="2"/>
          <c:tx>
            <c:v>IOUs</c:v>
          </c:tx>
          <c:spPr>
            <a:solidFill>
              <a:schemeClr val="accent3"/>
            </a:solidFill>
            <a:ln>
              <a:noFill/>
            </a:ln>
            <a:effectLst/>
          </c:spPr>
          <c:invertIfNegative val="0"/>
          <c:cat>
            <c:strRef>
              <c:f>'Table E8'!$P$2:$S$2</c:f>
              <c:strCache>
                <c:ptCount val="4"/>
                <c:pt idx="0">
                  <c:v>Residential</c:v>
                </c:pt>
                <c:pt idx="1">
                  <c:v>Commercial</c:v>
                </c:pt>
                <c:pt idx="2">
                  <c:v>Industrial</c:v>
                </c:pt>
                <c:pt idx="3">
                  <c:v>Total</c:v>
                </c:pt>
              </c:strCache>
            </c:strRef>
          </c:cat>
          <c:val>
            <c:numRef>
              <c:f>('Table E8'!$C$10,'Table E8'!$F$10,'Table E8'!$I$10,'Table E8'!$L$10)</c:f>
              <c:numCache>
                <c:formatCode>#,##0</c:formatCode>
                <c:ptCount val="4"/>
                <c:pt idx="0">
                  <c:v>309.04817351598172</c:v>
                </c:pt>
                <c:pt idx="1">
                  <c:v>382.72214611872147</c:v>
                </c:pt>
                <c:pt idx="2">
                  <c:v>100.90913242009132</c:v>
                </c:pt>
                <c:pt idx="3">
                  <c:v>792.67945205479452</c:v>
                </c:pt>
              </c:numCache>
            </c:numRef>
          </c:val>
          <c:extLst>
            <c:ext xmlns:c16="http://schemas.microsoft.com/office/drawing/2014/chart" uri="{C3380CC4-5D6E-409C-BE32-E72D297353CC}">
              <c16:uniqueId val="{00000002-A63C-4DDD-A7C3-61AC05E81022}"/>
            </c:ext>
          </c:extLst>
        </c:ser>
        <c:ser>
          <c:idx val="3"/>
          <c:order val="3"/>
          <c:tx>
            <c:v>Marketers</c:v>
          </c:tx>
          <c:spPr>
            <a:solidFill>
              <a:schemeClr val="accent4"/>
            </a:solidFill>
            <a:ln>
              <a:noFill/>
            </a:ln>
            <a:effectLst/>
          </c:spPr>
          <c:invertIfNegative val="0"/>
          <c:cat>
            <c:strRef>
              <c:f>'Table E8'!$P$2:$S$2</c:f>
              <c:strCache>
                <c:ptCount val="4"/>
                <c:pt idx="0">
                  <c:v>Residential</c:v>
                </c:pt>
                <c:pt idx="1">
                  <c:v>Commercial</c:v>
                </c:pt>
                <c:pt idx="2">
                  <c:v>Industrial</c:v>
                </c:pt>
                <c:pt idx="3">
                  <c:v>Total</c:v>
                </c:pt>
              </c:strCache>
            </c:strRef>
          </c:cat>
          <c:val>
            <c:numRef>
              <c:f>('Table E8'!$C$14,'Table E8'!$F$14,'Table E8'!$I$14,'Table E8'!$L$14)</c:f>
              <c:numCache>
                <c:formatCode>0.0</c:formatCode>
                <c:ptCount val="4"/>
                <c:pt idx="0">
                  <c:v>0</c:v>
                </c:pt>
                <c:pt idx="1">
                  <c:v>39.139497716894979</c:v>
                </c:pt>
                <c:pt idx="2">
                  <c:v>276.16392694063927</c:v>
                </c:pt>
                <c:pt idx="3">
                  <c:v>315.18915525114153</c:v>
                </c:pt>
              </c:numCache>
            </c:numRef>
          </c:val>
          <c:extLst>
            <c:ext xmlns:c16="http://schemas.microsoft.com/office/drawing/2014/chart" uri="{C3380CC4-5D6E-409C-BE32-E72D297353CC}">
              <c16:uniqueId val="{00000003-A63C-4DDD-A7C3-61AC05E81022}"/>
            </c:ext>
          </c:extLst>
        </c:ser>
        <c:dLbls>
          <c:showLegendKey val="0"/>
          <c:showVal val="0"/>
          <c:showCatName val="0"/>
          <c:showSerName val="0"/>
          <c:showPercent val="0"/>
          <c:showBubbleSize val="0"/>
        </c:dLbls>
        <c:gapWidth val="219"/>
        <c:overlap val="-27"/>
        <c:axId val="420742072"/>
        <c:axId val="420741416"/>
      </c:barChart>
      <c:catAx>
        <c:axId val="4207420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Type of Energy Sale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1416"/>
        <c:crosses val="autoZero"/>
        <c:auto val="1"/>
        <c:lblAlgn val="ctr"/>
        <c:lblOffset val="100"/>
        <c:noMultiLvlLbl val="0"/>
      </c:catAx>
      <c:valAx>
        <c:axId val="420741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Power Sold (Average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20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Montana Electric Generation from Primary Fuels-- Total Generation (GWh) 1990-2018</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602213184890354E-2"/>
          <c:y val="7.3329379201265324E-2"/>
          <c:w val="0.82314287637122285"/>
          <c:h val="0.82453881432080778"/>
        </c:manualLayout>
      </c:layout>
      <c:areaChart>
        <c:grouping val="stacked"/>
        <c:varyColors val="0"/>
        <c:ser>
          <c:idx val="1"/>
          <c:order val="0"/>
          <c:tx>
            <c:v>Coal</c:v>
          </c:tx>
          <c:spPr>
            <a:solidFill>
              <a:schemeClr val="accent2">
                <a:lumMod val="75000"/>
              </a:schemeClr>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E5'!$D$36:$D$64</c:f>
              <c:numCache>
                <c:formatCode>#,##0</c:formatCode>
                <c:ptCount val="29"/>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pt idx="27">
                  <c:v>13864</c:v>
                </c:pt>
                <c:pt idx="28">
                  <c:v>13360</c:v>
                </c:pt>
              </c:numCache>
            </c:numRef>
          </c:val>
          <c:extLst>
            <c:ext xmlns:c16="http://schemas.microsoft.com/office/drawing/2014/chart" uri="{C3380CC4-5D6E-409C-BE32-E72D297353CC}">
              <c16:uniqueId val="{00000000-1F5D-4761-9409-F1B066C47BC1}"/>
            </c:ext>
          </c:extLst>
        </c:ser>
        <c:ser>
          <c:idx val="0"/>
          <c:order val="1"/>
          <c:tx>
            <c:v>Hydro</c:v>
          </c:tx>
          <c:spPr>
            <a:solidFill>
              <a:schemeClr val="accent1"/>
            </a:solidFill>
            <a:ln>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E5'!$B$36:$B$64</c:f>
              <c:numCache>
                <c:formatCode>#,##0</c:formatCode>
                <c:ptCount val="29"/>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pt idx="27">
                  <c:v>10946</c:v>
                </c:pt>
                <c:pt idx="28">
                  <c:v>11405</c:v>
                </c:pt>
              </c:numCache>
            </c:numRef>
          </c:val>
          <c:extLst>
            <c:ext xmlns:c16="http://schemas.microsoft.com/office/drawing/2014/chart" uri="{C3380CC4-5D6E-409C-BE32-E72D297353CC}">
              <c16:uniqueId val="{00000001-1F5D-4761-9409-F1B066C47BC1}"/>
            </c:ext>
          </c:extLst>
        </c:ser>
        <c:ser>
          <c:idx val="3"/>
          <c:order val="2"/>
          <c:tx>
            <c:v>Pet Coke/Oil</c:v>
          </c:tx>
          <c:spPr>
            <a:solidFill>
              <a:srgbClr val="8B72AA"/>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E5'!$F$36:$F$64</c:f>
              <c:numCache>
                <c:formatCode>0</c:formatCode>
                <c:ptCount val="29"/>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pt idx="27">
                  <c:v>459</c:v>
                </c:pt>
                <c:pt idx="28" formatCode="#,##0">
                  <c:v>446</c:v>
                </c:pt>
              </c:numCache>
            </c:numRef>
          </c:val>
          <c:extLst>
            <c:ext xmlns:c16="http://schemas.microsoft.com/office/drawing/2014/chart" uri="{C3380CC4-5D6E-409C-BE32-E72D297353CC}">
              <c16:uniqueId val="{00000002-1F5D-4761-9409-F1B066C47BC1}"/>
            </c:ext>
          </c:extLst>
        </c:ser>
        <c:ser>
          <c:idx val="2"/>
          <c:order val="3"/>
          <c:tx>
            <c:v>Natural Gas</c:v>
          </c:tx>
          <c:spPr>
            <a:solidFill>
              <a:schemeClr val="accent6">
                <a:lumMod val="75000"/>
              </a:schemeClr>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E5'!$H$36:$H$64</c:f>
              <c:numCache>
                <c:formatCode>0</c:formatCode>
                <c:ptCount val="29"/>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pt idx="27">
                  <c:v>417</c:v>
                </c:pt>
                <c:pt idx="28" formatCode="#,##0">
                  <c:v>476</c:v>
                </c:pt>
              </c:numCache>
            </c:numRef>
          </c:val>
          <c:extLst>
            <c:ext xmlns:c16="http://schemas.microsoft.com/office/drawing/2014/chart" uri="{C3380CC4-5D6E-409C-BE32-E72D297353CC}">
              <c16:uniqueId val="{00000003-1F5D-4761-9409-F1B066C47BC1}"/>
            </c:ext>
          </c:extLst>
        </c:ser>
        <c:ser>
          <c:idx val="4"/>
          <c:order val="4"/>
          <c:tx>
            <c:v>Wind</c:v>
          </c:tx>
          <c:spPr>
            <a:solidFill>
              <a:schemeClr val="accent3">
                <a:lumMod val="60000"/>
                <a:lumOff val="40000"/>
              </a:schemeClr>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E5'!$J$36:$J$64</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pt idx="27">
                  <c:v>2155</c:v>
                </c:pt>
                <c:pt idx="28">
                  <c:v>2153</c:v>
                </c:pt>
              </c:numCache>
            </c:numRef>
          </c:val>
          <c:extLst>
            <c:ext xmlns:c16="http://schemas.microsoft.com/office/drawing/2014/chart" uri="{C3380CC4-5D6E-409C-BE32-E72D297353CC}">
              <c16:uniqueId val="{00000004-1F5D-4761-9409-F1B066C47BC1}"/>
            </c:ext>
          </c:extLst>
        </c:ser>
        <c:ser>
          <c:idx val="5"/>
          <c:order val="5"/>
          <c:tx>
            <c:v>Solar</c:v>
          </c:tx>
          <c:spPr>
            <a:solidFill>
              <a:srgbClr val="CCCC00"/>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E5'!$L$36:$L$64</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formatCode="General">
                  <c:v>8</c:v>
                </c:pt>
                <c:pt idx="27" formatCode="General">
                  <c:v>14</c:v>
                </c:pt>
                <c:pt idx="28">
                  <c:v>34</c:v>
                </c:pt>
              </c:numCache>
            </c:numRef>
          </c:val>
          <c:extLst>
            <c:ext xmlns:c16="http://schemas.microsoft.com/office/drawing/2014/chart" uri="{C3380CC4-5D6E-409C-BE32-E72D297353CC}">
              <c16:uniqueId val="{00000005-1F5D-4761-9409-F1B066C47BC1}"/>
            </c:ext>
          </c:extLst>
        </c:ser>
        <c:ser>
          <c:idx val="6"/>
          <c:order val="6"/>
          <c:tx>
            <c:v>Other</c:v>
          </c:tx>
          <c:spPr>
            <a:solidFill>
              <a:schemeClr val="bg1">
                <a:lumMod val="65000"/>
              </a:schemeClr>
            </a:solidFill>
            <a:ln w="25400">
              <a:noFill/>
            </a:ln>
            <a:effectLst/>
          </c:spPr>
          <c:cat>
            <c:numRef>
              <c:f>'Table E5'!$A$36:$A$64</c:f>
              <c:numCache>
                <c:formatCode>0</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'Table E5'!$N$36:$N$64</c:f>
              <c:numCache>
                <c:formatCode>General</c:formatCode>
                <c:ptCount val="29"/>
                <c:pt idx="0">
                  <c:v>109</c:v>
                </c:pt>
                <c:pt idx="1">
                  <c:v>99</c:v>
                </c:pt>
                <c:pt idx="2">
                  <c:v>123</c:v>
                </c:pt>
                <c:pt idx="3">
                  <c:v>119</c:v>
                </c:pt>
                <c:pt idx="4">
                  <c:v>100</c:v>
                </c:pt>
                <c:pt idx="5">
                  <c:v>65</c:v>
                </c:pt>
                <c:pt idx="6">
                  <c:v>80</c:v>
                </c:pt>
                <c:pt idx="7">
                  <c:v>79</c:v>
                </c:pt>
                <c:pt idx="8">
                  <c:v>75</c:v>
                </c:pt>
                <c:pt idx="9">
                  <c:v>81</c:v>
                </c:pt>
                <c:pt idx="10">
                  <c:v>81</c:v>
                </c:pt>
                <c:pt idx="11">
                  <c:v>65</c:v>
                </c:pt>
                <c:pt idx="12">
                  <c:v>83</c:v>
                </c:pt>
                <c:pt idx="13">
                  <c:v>91</c:v>
                </c:pt>
                <c:pt idx="14">
                  <c:v>85</c:v>
                </c:pt>
                <c:pt idx="15">
                  <c:v>86</c:v>
                </c:pt>
                <c:pt idx="16">
                  <c:v>106</c:v>
                </c:pt>
                <c:pt idx="17">
                  <c:v>130</c:v>
                </c:pt>
                <c:pt idx="18">
                  <c:v>228</c:v>
                </c:pt>
                <c:pt idx="19">
                  <c:v>206</c:v>
                </c:pt>
                <c:pt idx="20">
                  <c:v>380</c:v>
                </c:pt>
                <c:pt idx="21">
                  <c:v>333</c:v>
                </c:pt>
                <c:pt idx="22">
                  <c:v>341</c:v>
                </c:pt>
                <c:pt idx="23">
                  <c:v>338</c:v>
                </c:pt>
                <c:pt idx="24">
                  <c:v>278</c:v>
                </c:pt>
                <c:pt idx="25">
                  <c:v>341</c:v>
                </c:pt>
                <c:pt idx="26">
                  <c:v>356</c:v>
                </c:pt>
                <c:pt idx="27">
                  <c:v>367</c:v>
                </c:pt>
                <c:pt idx="28" formatCode="#,##0">
                  <c:v>326</c:v>
                </c:pt>
              </c:numCache>
            </c:numRef>
          </c:val>
          <c:extLst>
            <c:ext xmlns:c16="http://schemas.microsoft.com/office/drawing/2014/chart" uri="{C3380CC4-5D6E-409C-BE32-E72D297353CC}">
              <c16:uniqueId val="{00000006-1F5D-4761-9409-F1B066C47BC1}"/>
            </c:ext>
          </c:extLst>
        </c:ser>
        <c:dLbls>
          <c:showLegendKey val="0"/>
          <c:showVal val="0"/>
          <c:showCatName val="0"/>
          <c:showSerName val="0"/>
          <c:showPercent val="0"/>
          <c:showBubbleSize val="0"/>
        </c:dLbls>
        <c:axId val="637570024"/>
        <c:axId val="637562152"/>
      </c:areaChart>
      <c:dateAx>
        <c:axId val="637570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62152"/>
        <c:crosses val="autoZero"/>
        <c:auto val="0"/>
        <c:lblOffset val="100"/>
        <c:baseTimeUnit val="days"/>
      </c:dateAx>
      <c:valAx>
        <c:axId val="637562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Gigawatts Hours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700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3.png"/><Relationship Id="rId4"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22</xdr:col>
      <xdr:colOff>537882</xdr:colOff>
      <xdr:row>45</xdr:row>
      <xdr:rowOff>77596</xdr:rowOff>
    </xdr:to>
    <xdr:graphicFrame macro="">
      <xdr:nvGraphicFramePr>
        <xdr:cNvPr id="5" name="Chart 4">
          <a:extLst>
            <a:ext uri="{FF2B5EF4-FFF2-40B4-BE49-F238E27FC236}">
              <a16:creationId xmlns:a16="http://schemas.microsoft.com/office/drawing/2014/main" id="{15A6AB80-E731-4637-A03F-B13AA1EF00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11205</xdr:colOff>
      <xdr:row>88</xdr:row>
      <xdr:rowOff>89646</xdr:rowOff>
    </xdr:from>
    <xdr:to>
      <xdr:col>21</xdr:col>
      <xdr:colOff>403411</xdr:colOff>
      <xdr:row>129</xdr:row>
      <xdr:rowOff>78439</xdr:rowOff>
    </xdr:to>
    <xdr:graphicFrame macro="">
      <xdr:nvGraphicFramePr>
        <xdr:cNvPr id="7" name="Chart 6">
          <a:extLst>
            <a:ext uri="{FF2B5EF4-FFF2-40B4-BE49-F238E27FC236}">
              <a16:creationId xmlns:a16="http://schemas.microsoft.com/office/drawing/2014/main" id="{8286AAFC-FCC5-4D13-9899-CF006F8C7D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784411</xdr:colOff>
      <xdr:row>50</xdr:row>
      <xdr:rowOff>0</xdr:rowOff>
    </xdr:from>
    <xdr:to>
      <xdr:col>22</xdr:col>
      <xdr:colOff>560294</xdr:colOff>
      <xdr:row>87</xdr:row>
      <xdr:rowOff>78918</xdr:rowOff>
    </xdr:to>
    <xdr:pic>
      <xdr:nvPicPr>
        <xdr:cNvPr id="3" name="Picture 2">
          <a:extLst>
            <a:ext uri="{FF2B5EF4-FFF2-40B4-BE49-F238E27FC236}">
              <a16:creationId xmlns:a16="http://schemas.microsoft.com/office/drawing/2014/main" id="{0D6CF6DF-93A4-456A-BCEE-581448B18BCC}"/>
            </a:ext>
          </a:extLst>
        </xdr:cNvPr>
        <xdr:cNvPicPr>
          <a:picLocks noChangeAspect="1"/>
        </xdr:cNvPicPr>
      </xdr:nvPicPr>
      <xdr:blipFill>
        <a:blip xmlns:r="http://schemas.openxmlformats.org/officeDocument/2006/relationships" r:embed="rId3"/>
        <a:stretch>
          <a:fillRect/>
        </a:stretch>
      </xdr:blipFill>
      <xdr:spPr>
        <a:xfrm>
          <a:off x="10555940" y="8247529"/>
          <a:ext cx="13267766" cy="63318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0.53045</cdr:x>
      <cdr:y>0.42195</cdr:y>
    </cdr:from>
    <cdr:to>
      <cdr:x>0.63318</cdr:x>
      <cdr:y>0.53049</cdr:y>
    </cdr:to>
    <cdr:sp macro="" textlink="">
      <cdr:nvSpPr>
        <cdr:cNvPr id="2" name="TextBox 1">
          <a:extLst xmlns:a="http://schemas.openxmlformats.org/drawingml/2006/main">
            <a:ext uri="{FF2B5EF4-FFF2-40B4-BE49-F238E27FC236}">
              <a16:creationId xmlns:a16="http://schemas.microsoft.com/office/drawing/2014/main" id="{50FFC70C-825E-46DC-A586-A54D2E308903}"/>
            </a:ext>
          </a:extLst>
        </cdr:cNvPr>
        <cdr:cNvSpPr txBox="1"/>
      </cdr:nvSpPr>
      <cdr:spPr>
        <a:xfrm xmlns:a="http://schemas.openxmlformats.org/drawingml/2006/main">
          <a:off x="5311188" y="2636514"/>
          <a:ext cx="1028603" cy="6782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t>Hydro Power 2690 MW</a:t>
          </a:r>
        </a:p>
        <a:p xmlns:a="http://schemas.openxmlformats.org/drawingml/2006/main">
          <a:r>
            <a:rPr lang="en-US" sz="1200"/>
            <a:t>47%</a:t>
          </a:r>
        </a:p>
      </cdr:txBody>
    </cdr:sp>
  </cdr:relSizeAnchor>
  <cdr:relSizeAnchor xmlns:cdr="http://schemas.openxmlformats.org/drawingml/2006/chartDrawing">
    <cdr:from>
      <cdr:x>0.2421</cdr:x>
      <cdr:y>0.59357</cdr:y>
    </cdr:from>
    <cdr:to>
      <cdr:x>0.34104</cdr:x>
      <cdr:y>0.70821</cdr:y>
    </cdr:to>
    <cdr:sp macro="" textlink="">
      <cdr:nvSpPr>
        <cdr:cNvPr id="3" name="TextBox 2">
          <a:extLst xmlns:a="http://schemas.openxmlformats.org/drawingml/2006/main">
            <a:ext uri="{FF2B5EF4-FFF2-40B4-BE49-F238E27FC236}">
              <a16:creationId xmlns:a16="http://schemas.microsoft.com/office/drawing/2014/main" id="{8030673A-89A5-49D6-88DA-AABB1ECE1DAF}"/>
            </a:ext>
          </a:extLst>
        </cdr:cNvPr>
        <cdr:cNvSpPr txBox="1"/>
      </cdr:nvSpPr>
      <cdr:spPr>
        <a:xfrm xmlns:a="http://schemas.openxmlformats.org/drawingml/2006/main">
          <a:off x="2951644" y="4769102"/>
          <a:ext cx="1206276" cy="9210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t>Coal Power 1681 MW 29%</a:t>
          </a:r>
        </a:p>
      </cdr:txBody>
    </cdr:sp>
  </cdr:relSizeAnchor>
  <cdr:relSizeAnchor xmlns:cdr="http://schemas.openxmlformats.org/drawingml/2006/chartDrawing">
    <cdr:from>
      <cdr:x>0.17732</cdr:x>
      <cdr:y>0.38895</cdr:y>
    </cdr:from>
    <cdr:to>
      <cdr:x>0.27397</cdr:x>
      <cdr:y>0.467</cdr:y>
    </cdr:to>
    <cdr:sp macro="" textlink="">
      <cdr:nvSpPr>
        <cdr:cNvPr id="4" name="TextBox 3">
          <a:extLst xmlns:a="http://schemas.openxmlformats.org/drawingml/2006/main">
            <a:ext uri="{FF2B5EF4-FFF2-40B4-BE49-F238E27FC236}">
              <a16:creationId xmlns:a16="http://schemas.microsoft.com/office/drawing/2014/main" id="{2A9ACC9A-56E5-49A1-8F34-801E4F8E636C}"/>
            </a:ext>
          </a:extLst>
        </cdr:cNvPr>
        <cdr:cNvSpPr txBox="1"/>
      </cdr:nvSpPr>
      <cdr:spPr>
        <a:xfrm xmlns:a="http://schemas.openxmlformats.org/drawingml/2006/main">
          <a:off x="1775427" y="2534044"/>
          <a:ext cx="967726" cy="5085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t>Natural Gas</a:t>
          </a:r>
        </a:p>
        <a:p xmlns:a="http://schemas.openxmlformats.org/drawingml/2006/main">
          <a:r>
            <a:rPr lang="en-US" sz="1200"/>
            <a:t>419 MW 7%</a:t>
          </a:r>
        </a:p>
      </cdr:txBody>
    </cdr:sp>
  </cdr:relSizeAnchor>
  <cdr:relSizeAnchor xmlns:cdr="http://schemas.openxmlformats.org/drawingml/2006/chartDrawing">
    <cdr:from>
      <cdr:x>0.207</cdr:x>
      <cdr:y>0.30282</cdr:y>
    </cdr:from>
    <cdr:to>
      <cdr:x>0.32725</cdr:x>
      <cdr:y>0.38087</cdr:y>
    </cdr:to>
    <cdr:sp macro="" textlink="">
      <cdr:nvSpPr>
        <cdr:cNvPr id="5" name="TextBox 4">
          <a:extLst xmlns:a="http://schemas.openxmlformats.org/drawingml/2006/main">
            <a:ext uri="{FF2B5EF4-FFF2-40B4-BE49-F238E27FC236}">
              <a16:creationId xmlns:a16="http://schemas.microsoft.com/office/drawing/2014/main" id="{B3221724-51EF-4D13-B8C1-6752A36BEE35}"/>
            </a:ext>
          </a:extLst>
        </cdr:cNvPr>
        <cdr:cNvSpPr txBox="1"/>
      </cdr:nvSpPr>
      <cdr:spPr>
        <a:xfrm xmlns:a="http://schemas.openxmlformats.org/drawingml/2006/main">
          <a:off x="2523752" y="2443232"/>
          <a:ext cx="1466088" cy="629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Pet Coke</a:t>
          </a:r>
        </a:p>
        <a:p xmlns:a="http://schemas.openxmlformats.org/drawingml/2006/main">
          <a:r>
            <a:rPr lang="en-US" sz="1100"/>
            <a:t>65 MW, 1%</a:t>
          </a:r>
        </a:p>
      </cdr:txBody>
    </cdr:sp>
  </cdr:relSizeAnchor>
  <cdr:relSizeAnchor xmlns:cdr="http://schemas.openxmlformats.org/drawingml/2006/chartDrawing">
    <cdr:from>
      <cdr:x>0.31202</cdr:x>
      <cdr:y>0.13659</cdr:y>
    </cdr:from>
    <cdr:to>
      <cdr:x>0.41781</cdr:x>
      <cdr:y>0.24146</cdr:y>
    </cdr:to>
    <cdr:sp macro="" textlink="">
      <cdr:nvSpPr>
        <cdr:cNvPr id="6" name="TextBox 5">
          <a:extLst xmlns:a="http://schemas.openxmlformats.org/drawingml/2006/main">
            <a:ext uri="{FF2B5EF4-FFF2-40B4-BE49-F238E27FC236}">
              <a16:creationId xmlns:a16="http://schemas.microsoft.com/office/drawing/2014/main" id="{99D7C2B6-893A-4EBB-AB0F-2A1469FD4581}"/>
            </a:ext>
          </a:extLst>
        </cdr:cNvPr>
        <cdr:cNvSpPr txBox="1"/>
      </cdr:nvSpPr>
      <cdr:spPr>
        <a:xfrm xmlns:a="http://schemas.openxmlformats.org/drawingml/2006/main">
          <a:off x="3124200" y="853440"/>
          <a:ext cx="1059180" cy="6553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Wind Power </a:t>
          </a:r>
        </a:p>
        <a:p xmlns:a="http://schemas.openxmlformats.org/drawingml/2006/main">
          <a:r>
            <a:rPr lang="en-US" sz="1100"/>
            <a:t>86 MW 15%</a:t>
          </a:r>
        </a:p>
      </cdr:txBody>
    </cdr:sp>
  </cdr:relSizeAnchor>
  <cdr:relSizeAnchor xmlns:cdr="http://schemas.openxmlformats.org/drawingml/2006/chartDrawing">
    <cdr:from>
      <cdr:x>0.48576</cdr:x>
      <cdr:y>0.13171</cdr:y>
    </cdr:from>
    <cdr:to>
      <cdr:x>0.62731</cdr:x>
      <cdr:y>0.23049</cdr:y>
    </cdr:to>
    <cdr:sp macro="" textlink="">
      <cdr:nvSpPr>
        <cdr:cNvPr id="7" name="TextBox 6">
          <a:extLst xmlns:a="http://schemas.openxmlformats.org/drawingml/2006/main">
            <a:ext uri="{FF2B5EF4-FFF2-40B4-BE49-F238E27FC236}">
              <a16:creationId xmlns:a16="http://schemas.microsoft.com/office/drawing/2014/main" id="{C03D381C-7572-4C76-8210-BA0B1C6DCD45}"/>
            </a:ext>
          </a:extLst>
        </cdr:cNvPr>
        <cdr:cNvSpPr txBox="1"/>
      </cdr:nvSpPr>
      <cdr:spPr>
        <a:xfrm xmlns:a="http://schemas.openxmlformats.org/drawingml/2006/main">
          <a:off x="5922390" y="1062667"/>
          <a:ext cx="1725777" cy="796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t>Solar Power</a:t>
          </a:r>
        </a:p>
        <a:p xmlns:a="http://schemas.openxmlformats.org/drawingml/2006/main">
          <a:r>
            <a:rPr lang="en-US" sz="1200"/>
            <a:t>17 MW</a:t>
          </a:r>
        </a:p>
        <a:p xmlns:a="http://schemas.openxmlformats.org/drawingml/2006/main">
          <a:r>
            <a:rPr lang="en-US" sz="1200"/>
            <a:t>0%</a:t>
          </a:r>
        </a:p>
      </cdr:txBody>
    </cdr:sp>
  </cdr:relSizeAnchor>
  <cdr:relSizeAnchor xmlns:cdr="http://schemas.openxmlformats.org/drawingml/2006/chartDrawing">
    <cdr:from>
      <cdr:x>0.44447</cdr:x>
      <cdr:y>0.17561</cdr:y>
    </cdr:from>
    <cdr:to>
      <cdr:x>0.48557</cdr:x>
      <cdr:y>0.17805</cdr:y>
    </cdr:to>
    <cdr:cxnSp macro="">
      <cdr:nvCxnSpPr>
        <cdr:cNvPr id="9" name="Straight Arrow Connector 8">
          <a:extLst xmlns:a="http://schemas.openxmlformats.org/drawingml/2006/main">
            <a:ext uri="{FF2B5EF4-FFF2-40B4-BE49-F238E27FC236}">
              <a16:creationId xmlns:a16="http://schemas.microsoft.com/office/drawing/2014/main" id="{4946934F-1D6B-48A9-9078-81057F008AC0}"/>
            </a:ext>
          </a:extLst>
        </cdr:cNvPr>
        <cdr:cNvCxnSpPr/>
      </cdr:nvCxnSpPr>
      <cdr:spPr>
        <a:xfrm xmlns:a="http://schemas.openxmlformats.org/drawingml/2006/main" flipH="1">
          <a:off x="5418982" y="1416863"/>
          <a:ext cx="501091" cy="19686"/>
        </a:xfrm>
        <a:prstGeom xmlns:a="http://schemas.openxmlformats.org/drawingml/2006/main" prst="straightConnector1">
          <a:avLst/>
        </a:prstGeom>
        <a:ln xmlns:a="http://schemas.openxmlformats.org/drawingml/2006/main" w="12700">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0.4485</cdr:x>
      <cdr:y>0.27432</cdr:y>
    </cdr:from>
    <cdr:to>
      <cdr:x>0.48959</cdr:x>
      <cdr:y>0.27676</cdr:y>
    </cdr:to>
    <cdr:cxnSp macro="">
      <cdr:nvCxnSpPr>
        <cdr:cNvPr id="10" name="Straight Arrow Connector 9">
          <a:extLst xmlns:a="http://schemas.openxmlformats.org/drawingml/2006/main">
            <a:ext uri="{FF2B5EF4-FFF2-40B4-BE49-F238E27FC236}">
              <a16:creationId xmlns:a16="http://schemas.microsoft.com/office/drawing/2014/main" id="{6E30C1C1-7A55-4569-BFD4-8BF8FF34FE94}"/>
            </a:ext>
          </a:extLst>
        </cdr:cNvPr>
        <cdr:cNvCxnSpPr/>
      </cdr:nvCxnSpPr>
      <cdr:spPr>
        <a:xfrm xmlns:a="http://schemas.openxmlformats.org/drawingml/2006/main" flipH="1">
          <a:off x="5468148" y="2213261"/>
          <a:ext cx="500969" cy="19686"/>
        </a:xfrm>
        <a:prstGeom xmlns:a="http://schemas.openxmlformats.org/drawingml/2006/main" prst="straightConnector1">
          <a:avLst/>
        </a:prstGeom>
        <a:ln xmlns:a="http://schemas.openxmlformats.org/drawingml/2006/main" w="12700">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0.48772</cdr:x>
      <cdr:y>0.2439</cdr:y>
    </cdr:from>
    <cdr:to>
      <cdr:x>0.58133</cdr:x>
      <cdr:y>0.35244</cdr:y>
    </cdr:to>
    <cdr:sp macro="" textlink="">
      <cdr:nvSpPr>
        <cdr:cNvPr id="11" name="TextBox 10">
          <a:extLst xmlns:a="http://schemas.openxmlformats.org/drawingml/2006/main">
            <a:ext uri="{FF2B5EF4-FFF2-40B4-BE49-F238E27FC236}">
              <a16:creationId xmlns:a16="http://schemas.microsoft.com/office/drawing/2014/main" id="{4BBA1C51-A93B-4186-AE15-EFFF4054F5FE}"/>
            </a:ext>
          </a:extLst>
        </cdr:cNvPr>
        <cdr:cNvSpPr txBox="1"/>
      </cdr:nvSpPr>
      <cdr:spPr>
        <a:xfrm xmlns:a="http://schemas.openxmlformats.org/drawingml/2006/main">
          <a:off x="5946307" y="1967843"/>
          <a:ext cx="1141294" cy="875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t>Other</a:t>
          </a:r>
        </a:p>
        <a:p xmlns:a="http://schemas.openxmlformats.org/drawingml/2006/main">
          <a:r>
            <a:rPr lang="en-US" sz="1200"/>
            <a:t>10 MW</a:t>
          </a:r>
        </a:p>
        <a:p xmlns:a="http://schemas.openxmlformats.org/drawingml/2006/main">
          <a:r>
            <a:rPr lang="en-US" sz="1200"/>
            <a:t>0%</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16</xdr:col>
      <xdr:colOff>0</xdr:colOff>
      <xdr:row>6</xdr:row>
      <xdr:rowOff>0</xdr:rowOff>
    </xdr:from>
    <xdr:to>
      <xdr:col>42</xdr:col>
      <xdr:colOff>64770</xdr:colOff>
      <xdr:row>45</xdr:row>
      <xdr:rowOff>100965</xdr:rowOff>
    </xdr:to>
    <xdr:pic>
      <xdr:nvPicPr>
        <xdr:cNvPr id="2" name="Picture 1">
          <a:extLst>
            <a:ext uri="{FF2B5EF4-FFF2-40B4-BE49-F238E27FC236}">
              <a16:creationId xmlns:a16="http://schemas.microsoft.com/office/drawing/2014/main" id="{5DD0B655-4182-457B-BBA6-303508E555CE}"/>
            </a:ext>
          </a:extLst>
        </xdr:cNvPr>
        <xdr:cNvPicPr>
          <a:picLocks noChangeAspect="1"/>
        </xdr:cNvPicPr>
      </xdr:nvPicPr>
      <xdr:blipFill>
        <a:blip xmlns:r="http://schemas.openxmlformats.org/officeDocument/2006/relationships" r:embed="rId1"/>
        <a:stretch>
          <a:fillRect/>
        </a:stretch>
      </xdr:blipFill>
      <xdr:spPr>
        <a:xfrm>
          <a:off x="13935075" y="1114425"/>
          <a:ext cx="13685520" cy="6644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205740</xdr:colOff>
      <xdr:row>5</xdr:row>
      <xdr:rowOff>0</xdr:rowOff>
    </xdr:to>
    <xdr:pic>
      <xdr:nvPicPr>
        <xdr:cNvPr id="6" name="Picture 2">
          <a:extLst>
            <a:ext uri="{FF2B5EF4-FFF2-40B4-BE49-F238E27FC236}">
              <a16:creationId xmlns:a16="http://schemas.microsoft.com/office/drawing/2014/main" id="{3CAE2E89-17E4-42BF-9AA0-76C03BA8A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2057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47625</xdr:colOff>
      <xdr:row>40</xdr:row>
      <xdr:rowOff>142875</xdr:rowOff>
    </xdr:from>
    <xdr:to>
      <xdr:col>33</xdr:col>
      <xdr:colOff>323850</xdr:colOff>
      <xdr:row>69</xdr:row>
      <xdr:rowOff>285750</xdr:rowOff>
    </xdr:to>
    <xdr:graphicFrame macro="">
      <xdr:nvGraphicFramePr>
        <xdr:cNvPr id="3" name="Chart 2">
          <a:extLst>
            <a:ext uri="{FF2B5EF4-FFF2-40B4-BE49-F238E27FC236}">
              <a16:creationId xmlns:a16="http://schemas.microsoft.com/office/drawing/2014/main" id="{E50633FC-B601-4F8F-8AAD-87406F0EF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57150</xdr:colOff>
      <xdr:row>4</xdr:row>
      <xdr:rowOff>20955</xdr:rowOff>
    </xdr:from>
    <xdr:to>
      <xdr:col>33</xdr:col>
      <xdr:colOff>371475</xdr:colOff>
      <xdr:row>38</xdr:row>
      <xdr:rowOff>22860</xdr:rowOff>
    </xdr:to>
    <xdr:graphicFrame macro="">
      <xdr:nvGraphicFramePr>
        <xdr:cNvPr id="4" name="Chart 3">
          <a:extLst>
            <a:ext uri="{FF2B5EF4-FFF2-40B4-BE49-F238E27FC236}">
              <a16:creationId xmlns:a16="http://schemas.microsoft.com/office/drawing/2014/main" id="{6C94F106-4BFC-4629-8A56-51AD8FA30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70</xdr:row>
      <xdr:rowOff>0</xdr:rowOff>
    </xdr:from>
    <xdr:to>
      <xdr:col>33</xdr:col>
      <xdr:colOff>371475</xdr:colOff>
      <xdr:row>97</xdr:row>
      <xdr:rowOff>22860</xdr:rowOff>
    </xdr:to>
    <xdr:graphicFrame macro="">
      <xdr:nvGraphicFramePr>
        <xdr:cNvPr id="7" name="Chart 6">
          <a:extLst>
            <a:ext uri="{FF2B5EF4-FFF2-40B4-BE49-F238E27FC236}">
              <a16:creationId xmlns:a16="http://schemas.microsoft.com/office/drawing/2014/main" id="{0F35A6AA-7D53-48A0-B677-BDE9A07C6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40004</xdr:colOff>
      <xdr:row>3</xdr:row>
      <xdr:rowOff>68579</xdr:rowOff>
    </xdr:from>
    <xdr:to>
      <xdr:col>23</xdr:col>
      <xdr:colOff>9525</xdr:colOff>
      <xdr:row>30</xdr:row>
      <xdr:rowOff>171450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739139</xdr:colOff>
      <xdr:row>3</xdr:row>
      <xdr:rowOff>57149</xdr:rowOff>
    </xdr:from>
    <xdr:to>
      <xdr:col>21</xdr:col>
      <xdr:colOff>390524</xdr:colOff>
      <xdr:row>35</xdr:row>
      <xdr:rowOff>76199</xdr:rowOff>
    </xdr:to>
    <xdr:graphicFrame macro="">
      <xdr:nvGraphicFramePr>
        <xdr:cNvPr id="2" name="Montana and U.S. Retail Prices">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342900</xdr:colOff>
      <xdr:row>26</xdr:row>
      <xdr:rowOff>228600</xdr:rowOff>
    </xdr:from>
    <xdr:to>
      <xdr:col>9</xdr:col>
      <xdr:colOff>228600</xdr:colOff>
      <xdr:row>53</xdr:row>
      <xdr:rowOff>15240</xdr:rowOff>
    </xdr:to>
    <xdr:graphicFrame macro="">
      <xdr:nvGraphicFramePr>
        <xdr:cNvPr id="2" name="Chart 1">
          <a:extLst>
            <a:ext uri="{FF2B5EF4-FFF2-40B4-BE49-F238E27FC236}">
              <a16:creationId xmlns:a16="http://schemas.microsoft.com/office/drawing/2014/main" id="{E81326DF-099F-43BD-90D3-015BB43983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35</xdr:row>
      <xdr:rowOff>0</xdr:rowOff>
    </xdr:from>
    <xdr:to>
      <xdr:col>17</xdr:col>
      <xdr:colOff>552450</xdr:colOff>
      <xdr:row>69</xdr:row>
      <xdr:rowOff>1905</xdr:rowOff>
    </xdr:to>
    <xdr:graphicFrame macro="">
      <xdr:nvGraphicFramePr>
        <xdr:cNvPr id="6" name="Chart 5">
          <a:extLst>
            <a:ext uri="{FF2B5EF4-FFF2-40B4-BE49-F238E27FC236}">
              <a16:creationId xmlns:a16="http://schemas.microsoft.com/office/drawing/2014/main" id="{43982E02-0E1E-4D33-B689-4214BE1A06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161925</xdr:colOff>
      <xdr:row>0</xdr:row>
      <xdr:rowOff>66675</xdr:rowOff>
    </xdr:from>
    <xdr:to>
      <xdr:col>17</xdr:col>
      <xdr:colOff>552450</xdr:colOff>
      <xdr:row>34</xdr:row>
      <xdr:rowOff>17633</xdr:rowOff>
    </xdr:to>
    <xdr:pic>
      <xdr:nvPicPr>
        <xdr:cNvPr id="2" name="Picture 1">
          <a:extLst>
            <a:ext uri="{FF2B5EF4-FFF2-40B4-BE49-F238E27FC236}">
              <a16:creationId xmlns:a16="http://schemas.microsoft.com/office/drawing/2014/main" id="{2338F58E-40CD-4354-AAB6-D5B58333FD49}"/>
            </a:ext>
          </a:extLst>
        </xdr:cNvPr>
        <xdr:cNvPicPr>
          <a:picLocks noChangeAspect="1"/>
        </xdr:cNvPicPr>
      </xdr:nvPicPr>
      <xdr:blipFill>
        <a:blip xmlns:r="http://schemas.openxmlformats.org/officeDocument/2006/relationships" r:embed="rId2"/>
        <a:stretch>
          <a:fillRect/>
        </a:stretch>
      </xdr:blipFill>
      <xdr:spPr>
        <a:xfrm>
          <a:off x="1609725" y="66675"/>
          <a:ext cx="10372725" cy="64279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2</xdr:row>
      <xdr:rowOff>0</xdr:rowOff>
    </xdr:from>
    <xdr:to>
      <xdr:col>22</xdr:col>
      <xdr:colOff>123825</xdr:colOff>
      <xdr:row>40</xdr:row>
      <xdr:rowOff>106680</xdr:rowOff>
    </xdr:to>
    <xdr:graphicFrame macro="">
      <xdr:nvGraphicFramePr>
        <xdr:cNvPr id="2" name="Chart 1">
          <a:extLst>
            <a:ext uri="{FF2B5EF4-FFF2-40B4-BE49-F238E27FC236}">
              <a16:creationId xmlns:a16="http://schemas.microsoft.com/office/drawing/2014/main" id="{3FA9FE96-C600-4A65-8B29-82B00CEB85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0</xdr:colOff>
      <xdr:row>2</xdr:row>
      <xdr:rowOff>0</xdr:rowOff>
    </xdr:from>
    <xdr:to>
      <xdr:col>44</xdr:col>
      <xdr:colOff>123825</xdr:colOff>
      <xdr:row>40</xdr:row>
      <xdr:rowOff>106680</xdr:rowOff>
    </xdr:to>
    <xdr:graphicFrame macro="">
      <xdr:nvGraphicFramePr>
        <xdr:cNvPr id="3" name="Chart 2">
          <a:extLst>
            <a:ext uri="{FF2B5EF4-FFF2-40B4-BE49-F238E27FC236}">
              <a16:creationId xmlns:a16="http://schemas.microsoft.com/office/drawing/2014/main" id="{C738A09D-EAC4-4F50-960F-C06E5E7CA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5_Energy_Planning_Analysis/Energy-Statistics/Electricity_Nameplate_Capacity_197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N/5_Energy_Planning_Analysis/Energy-Statistics/2018/Electricity%20Notes/TableE1_E2_E3_2018_initial%20draftno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Capacity 1970-2020"/>
      <sheetName val="Table E5 Generation"/>
      <sheetName val=" Nameplate Capacity Chart 1970-"/>
      <sheetName val="Generation Chart 1970-2018"/>
      <sheetName val="Capacity vs Generation"/>
      <sheetName val="Ownership Chart 1970-2020"/>
      <sheetName val="Nameplate Capacity Chart 2020"/>
      <sheetName val="Renewables"/>
      <sheetName val="Table E2"/>
      <sheetName val="Table E3"/>
      <sheetName val="Cap vs Gen by Fuel"/>
      <sheetName val="Newsletter_chart_capacity"/>
      <sheetName val="Newsletter_chart_generation"/>
      <sheetName val="Generation 1970-2018"/>
      <sheetName val="Ownership Chart 1970-2018"/>
    </sheetNames>
    <sheetDataSet>
      <sheetData sheetId="0"/>
      <sheetData sheetId="1">
        <row r="1">
          <cell r="B1">
            <v>1970</v>
          </cell>
          <cell r="C1">
            <v>1971</v>
          </cell>
          <cell r="D1">
            <v>1972</v>
          </cell>
          <cell r="E1">
            <v>1973</v>
          </cell>
          <cell r="F1">
            <v>1974</v>
          </cell>
          <cell r="G1">
            <v>1975</v>
          </cell>
          <cell r="H1">
            <v>1976</v>
          </cell>
          <cell r="I1">
            <v>1977</v>
          </cell>
          <cell r="J1">
            <v>1978</v>
          </cell>
          <cell r="K1">
            <v>1979</v>
          </cell>
          <cell r="L1">
            <v>1980</v>
          </cell>
          <cell r="M1">
            <v>1981</v>
          </cell>
          <cell r="N1">
            <v>1982</v>
          </cell>
          <cell r="O1">
            <v>1983</v>
          </cell>
          <cell r="P1">
            <v>1984</v>
          </cell>
          <cell r="Q1">
            <v>1985</v>
          </cell>
          <cell r="R1">
            <v>1986</v>
          </cell>
          <cell r="S1">
            <v>1987</v>
          </cell>
          <cell r="T1">
            <v>1988</v>
          </cell>
          <cell r="U1">
            <v>1989</v>
          </cell>
          <cell r="V1">
            <v>1990</v>
          </cell>
          <cell r="W1">
            <v>1991</v>
          </cell>
          <cell r="X1">
            <v>1992</v>
          </cell>
          <cell r="Y1">
            <v>1993</v>
          </cell>
          <cell r="Z1">
            <v>1994</v>
          </cell>
          <cell r="AA1">
            <v>1995</v>
          </cell>
          <cell r="AB1">
            <v>1996</v>
          </cell>
          <cell r="AC1">
            <v>1997</v>
          </cell>
          <cell r="AD1">
            <v>1998</v>
          </cell>
          <cell r="AE1">
            <v>1999</v>
          </cell>
          <cell r="AF1">
            <v>2000</v>
          </cell>
          <cell r="AG1">
            <v>2001</v>
          </cell>
          <cell r="AH1">
            <v>2002</v>
          </cell>
          <cell r="AI1">
            <v>2003</v>
          </cell>
          <cell r="AJ1">
            <v>2004</v>
          </cell>
          <cell r="AK1">
            <v>2005</v>
          </cell>
          <cell r="AL1">
            <v>2006</v>
          </cell>
          <cell r="AM1">
            <v>2007</v>
          </cell>
          <cell r="AN1">
            <v>2008</v>
          </cell>
          <cell r="AO1">
            <v>2009</v>
          </cell>
          <cell r="AP1">
            <v>2010</v>
          </cell>
          <cell r="AQ1">
            <v>2011</v>
          </cell>
          <cell r="AR1">
            <v>2012</v>
          </cell>
          <cell r="AS1">
            <v>2013</v>
          </cell>
          <cell r="AT1">
            <v>2014</v>
          </cell>
          <cell r="AU1">
            <v>2015</v>
          </cell>
          <cell r="AV1">
            <v>2016</v>
          </cell>
          <cell r="AW1">
            <v>2017</v>
          </cell>
          <cell r="AX1">
            <v>2018</v>
          </cell>
          <cell r="AY1">
            <v>2019</v>
          </cell>
          <cell r="AZ1">
            <v>2020</v>
          </cell>
        </row>
        <row r="4">
          <cell r="BC4" t="str">
            <v>Hydro</v>
          </cell>
        </row>
        <row r="5">
          <cell r="BC5" t="str">
            <v>Coal</v>
          </cell>
        </row>
        <row r="6">
          <cell r="BC6" t="str">
            <v>Wind</v>
          </cell>
        </row>
        <row r="7">
          <cell r="BC7" t="str">
            <v>Natural Gas</v>
          </cell>
        </row>
        <row r="8">
          <cell r="BC8" t="str">
            <v>Pet Coke</v>
          </cell>
        </row>
        <row r="9">
          <cell r="BC9" t="str">
            <v>Solar</v>
          </cell>
        </row>
        <row r="10">
          <cell r="BC10" t="str">
            <v>Other</v>
          </cell>
        </row>
        <row r="29">
          <cell r="B29">
            <v>2329.6999999999998</v>
          </cell>
          <cell r="C29">
            <v>2329.6999999999998</v>
          </cell>
          <cell r="D29">
            <v>2329.6999999999998</v>
          </cell>
          <cell r="E29">
            <v>2329.6999999999998</v>
          </cell>
          <cell r="F29">
            <v>2329.6999999999998</v>
          </cell>
          <cell r="G29">
            <v>2329.6999999999998</v>
          </cell>
          <cell r="H29">
            <v>2329.6999999999998</v>
          </cell>
          <cell r="I29">
            <v>2329.6999999999998</v>
          </cell>
          <cell r="J29">
            <v>2329.6999999999998</v>
          </cell>
          <cell r="K29">
            <v>2329.6999999999998</v>
          </cell>
          <cell r="L29">
            <v>2329.6999999999998</v>
          </cell>
          <cell r="M29">
            <v>2329.6999999999998</v>
          </cell>
          <cell r="N29">
            <v>2329.6999999999998</v>
          </cell>
          <cell r="O29">
            <v>2329.6999999999998</v>
          </cell>
          <cell r="P29">
            <v>2329.6999999999998</v>
          </cell>
          <cell r="Q29">
            <v>2330.8999999999996</v>
          </cell>
          <cell r="R29">
            <v>2330.8999999999996</v>
          </cell>
          <cell r="S29">
            <v>2330.8999999999996</v>
          </cell>
          <cell r="T29">
            <v>2330.8999999999996</v>
          </cell>
          <cell r="U29">
            <v>2340.8999999999996</v>
          </cell>
          <cell r="V29">
            <v>2481.8999999999996</v>
          </cell>
          <cell r="W29">
            <v>2481.8999999999996</v>
          </cell>
          <cell r="X29">
            <v>2481.8999999999996</v>
          </cell>
          <cell r="Y29">
            <v>2481.8999999999996</v>
          </cell>
          <cell r="Z29">
            <v>2534.8999999999996</v>
          </cell>
          <cell r="AA29">
            <v>2534.8999999999996</v>
          </cell>
          <cell r="AB29">
            <v>2534.8999999999996</v>
          </cell>
          <cell r="AC29">
            <v>2534.8999999999996</v>
          </cell>
          <cell r="AD29">
            <v>2534.8999999999996</v>
          </cell>
          <cell r="AE29">
            <v>2534.8999999999996</v>
          </cell>
          <cell r="AF29">
            <v>2534.8999999999996</v>
          </cell>
          <cell r="AG29">
            <v>2538.8999999999996</v>
          </cell>
          <cell r="AH29">
            <v>2538.8999999999996</v>
          </cell>
          <cell r="AI29">
            <v>2538.8999999999996</v>
          </cell>
          <cell r="AJ29">
            <v>2546.3999999999996</v>
          </cell>
          <cell r="AK29">
            <v>2546.3999999999996</v>
          </cell>
          <cell r="AL29">
            <v>2546.3999999999996</v>
          </cell>
          <cell r="AM29">
            <v>2546.3999999999996</v>
          </cell>
          <cell r="AN29">
            <v>2546.3999999999996</v>
          </cell>
          <cell r="AO29">
            <v>2590.3999999999996</v>
          </cell>
          <cell r="AP29">
            <v>2590.3999999999996</v>
          </cell>
          <cell r="AQ29">
            <v>2603.3999999999996</v>
          </cell>
          <cell r="AR29">
            <v>2608.3999999999996</v>
          </cell>
          <cell r="AS29">
            <v>2686.3999999999996</v>
          </cell>
          <cell r="AT29">
            <v>2686.3999999999996</v>
          </cell>
          <cell r="AU29">
            <v>2686.3999999999996</v>
          </cell>
          <cell r="AV29">
            <v>2686.3999999999996</v>
          </cell>
          <cell r="AW29">
            <v>2686.3999999999996</v>
          </cell>
          <cell r="AX29">
            <v>2689.5999999999995</v>
          </cell>
          <cell r="AY29">
            <v>2689.5999999999995</v>
          </cell>
          <cell r="AZ29">
            <v>2689.5999999999995</v>
          </cell>
        </row>
        <row r="41">
          <cell r="B41">
            <v>223</v>
          </cell>
          <cell r="C41">
            <v>223</v>
          </cell>
          <cell r="D41">
            <v>223</v>
          </cell>
          <cell r="E41">
            <v>223</v>
          </cell>
          <cell r="F41">
            <v>223</v>
          </cell>
          <cell r="G41">
            <v>530</v>
          </cell>
          <cell r="H41">
            <v>530</v>
          </cell>
          <cell r="I41">
            <v>837</v>
          </cell>
          <cell r="J41">
            <v>837</v>
          </cell>
          <cell r="K41">
            <v>837</v>
          </cell>
          <cell r="L41">
            <v>837</v>
          </cell>
          <cell r="M41">
            <v>837</v>
          </cell>
          <cell r="N41">
            <v>837</v>
          </cell>
          <cell r="O41">
            <v>837</v>
          </cell>
          <cell r="P41">
            <v>1577</v>
          </cell>
          <cell r="Q41">
            <v>1577</v>
          </cell>
          <cell r="R41">
            <v>2317</v>
          </cell>
          <cell r="S41">
            <v>2317</v>
          </cell>
          <cell r="T41">
            <v>2317</v>
          </cell>
          <cell r="U41">
            <v>2317</v>
          </cell>
          <cell r="V41">
            <v>2352</v>
          </cell>
          <cell r="W41">
            <v>2352</v>
          </cell>
          <cell r="X41">
            <v>2352</v>
          </cell>
          <cell r="Y41">
            <v>2352</v>
          </cell>
          <cell r="Z41">
            <v>2352</v>
          </cell>
          <cell r="AA41">
            <v>2352</v>
          </cell>
          <cell r="AB41">
            <v>2352</v>
          </cell>
          <cell r="AC41">
            <v>2352</v>
          </cell>
          <cell r="AD41">
            <v>2352</v>
          </cell>
          <cell r="AE41">
            <v>2352</v>
          </cell>
          <cell r="AF41">
            <v>2352</v>
          </cell>
          <cell r="AG41">
            <v>2352</v>
          </cell>
          <cell r="AH41">
            <v>2352</v>
          </cell>
          <cell r="AI41">
            <v>2352</v>
          </cell>
          <cell r="AJ41">
            <v>2352</v>
          </cell>
          <cell r="AK41">
            <v>2352</v>
          </cell>
          <cell r="AL41">
            <v>2467.6999999999998</v>
          </cell>
          <cell r="AM41">
            <v>2467.6999999999998</v>
          </cell>
          <cell r="AN41">
            <v>2467.6999999999998</v>
          </cell>
          <cell r="AO41">
            <v>2467.6999999999998</v>
          </cell>
          <cell r="AP41">
            <v>2467.6999999999998</v>
          </cell>
          <cell r="AQ41">
            <v>2467.6999999999998</v>
          </cell>
          <cell r="AR41">
            <v>2467.6999999999998</v>
          </cell>
          <cell r="AS41">
            <v>2467.6999999999998</v>
          </cell>
          <cell r="AT41">
            <v>2467.6999999999998</v>
          </cell>
          <cell r="AU41">
            <v>2467.6999999999998</v>
          </cell>
          <cell r="AV41">
            <v>2294.6999999999998</v>
          </cell>
          <cell r="AW41">
            <v>2294.6999999999998</v>
          </cell>
          <cell r="AX41">
            <v>2294.6999999999998</v>
          </cell>
          <cell r="AY41">
            <v>2294.6999999999998</v>
          </cell>
          <cell r="AZ41">
            <v>1680.7</v>
          </cell>
        </row>
        <row r="55">
          <cell r="B55">
            <v>73</v>
          </cell>
          <cell r="C55">
            <v>73</v>
          </cell>
          <cell r="D55">
            <v>96.3</v>
          </cell>
          <cell r="E55">
            <v>96.3</v>
          </cell>
          <cell r="F55">
            <v>96.3</v>
          </cell>
          <cell r="G55">
            <v>96.3</v>
          </cell>
          <cell r="H55">
            <v>96.3</v>
          </cell>
          <cell r="I55">
            <v>96.3</v>
          </cell>
          <cell r="J55">
            <v>96.3</v>
          </cell>
          <cell r="K55">
            <v>137</v>
          </cell>
          <cell r="L55">
            <v>137</v>
          </cell>
          <cell r="M55">
            <v>137</v>
          </cell>
          <cell r="N55">
            <v>137</v>
          </cell>
          <cell r="O55">
            <v>137</v>
          </cell>
          <cell r="P55">
            <v>137</v>
          </cell>
          <cell r="Q55">
            <v>71</v>
          </cell>
          <cell r="R55">
            <v>64</v>
          </cell>
          <cell r="S55">
            <v>64</v>
          </cell>
          <cell r="T55">
            <v>64</v>
          </cell>
          <cell r="U55">
            <v>64</v>
          </cell>
          <cell r="V55">
            <v>64</v>
          </cell>
          <cell r="W55">
            <v>64</v>
          </cell>
          <cell r="X55">
            <v>64</v>
          </cell>
          <cell r="Y55">
            <v>64</v>
          </cell>
          <cell r="Z55">
            <v>64</v>
          </cell>
          <cell r="AA55">
            <v>64</v>
          </cell>
          <cell r="AB55">
            <v>64</v>
          </cell>
          <cell r="AC55">
            <v>64</v>
          </cell>
          <cell r="AD55">
            <v>64</v>
          </cell>
          <cell r="AE55">
            <v>64</v>
          </cell>
          <cell r="AF55">
            <v>64</v>
          </cell>
          <cell r="AG55">
            <v>64</v>
          </cell>
          <cell r="AH55">
            <v>64</v>
          </cell>
          <cell r="AI55">
            <v>107</v>
          </cell>
          <cell r="AJ55">
            <v>107</v>
          </cell>
          <cell r="AK55">
            <v>107</v>
          </cell>
          <cell r="AL55">
            <v>159</v>
          </cell>
          <cell r="AM55">
            <v>159</v>
          </cell>
          <cell r="AN55">
            <v>159</v>
          </cell>
          <cell r="AO55">
            <v>159</v>
          </cell>
          <cell r="AP55">
            <v>250</v>
          </cell>
          <cell r="AQ55">
            <v>400</v>
          </cell>
          <cell r="AR55">
            <v>400</v>
          </cell>
          <cell r="AS55">
            <v>400</v>
          </cell>
          <cell r="AT55">
            <v>400</v>
          </cell>
          <cell r="AU55">
            <v>418.6</v>
          </cell>
          <cell r="AV55">
            <v>418.6</v>
          </cell>
          <cell r="AW55">
            <v>418.6</v>
          </cell>
          <cell r="AX55">
            <v>418.6</v>
          </cell>
          <cell r="AY55">
            <v>418.6</v>
          </cell>
          <cell r="AZ55">
            <v>418.6</v>
          </cell>
        </row>
        <row r="60">
          <cell r="B60">
            <v>0</v>
          </cell>
          <cell r="AA60">
            <v>65</v>
          </cell>
          <cell r="AB60">
            <v>65</v>
          </cell>
          <cell r="AC60">
            <v>65</v>
          </cell>
          <cell r="AD60">
            <v>65</v>
          </cell>
          <cell r="AE60">
            <v>65</v>
          </cell>
          <cell r="AF60">
            <v>65</v>
          </cell>
          <cell r="AG60">
            <v>65</v>
          </cell>
          <cell r="AH60">
            <v>65</v>
          </cell>
          <cell r="AI60">
            <v>65</v>
          </cell>
          <cell r="AJ60">
            <v>65</v>
          </cell>
          <cell r="AK60">
            <v>65</v>
          </cell>
          <cell r="AL60">
            <v>65</v>
          </cell>
          <cell r="AM60">
            <v>65</v>
          </cell>
          <cell r="AN60">
            <v>65</v>
          </cell>
          <cell r="AO60">
            <v>65</v>
          </cell>
          <cell r="AP60">
            <v>65</v>
          </cell>
          <cell r="AQ60">
            <v>65</v>
          </cell>
          <cell r="AR60">
            <v>65</v>
          </cell>
          <cell r="AS60">
            <v>65</v>
          </cell>
          <cell r="AT60">
            <v>65</v>
          </cell>
          <cell r="AU60">
            <v>65</v>
          </cell>
          <cell r="AV60">
            <v>65</v>
          </cell>
          <cell r="AW60">
            <v>65</v>
          </cell>
          <cell r="AX60">
            <v>65</v>
          </cell>
          <cell r="AY60">
            <v>65</v>
          </cell>
          <cell r="AZ60">
            <v>65</v>
          </cell>
        </row>
        <row r="84">
          <cell r="B84">
            <v>0</v>
          </cell>
          <cell r="AJ84">
            <v>0</v>
          </cell>
          <cell r="AK84">
            <v>136.9</v>
          </cell>
          <cell r="AL84">
            <v>145.9</v>
          </cell>
          <cell r="AM84">
            <v>167.9</v>
          </cell>
          <cell r="AN84">
            <v>167.9</v>
          </cell>
          <cell r="AO84">
            <v>167.9</v>
          </cell>
          <cell r="AP84">
            <v>387.9</v>
          </cell>
          <cell r="AQ84">
            <v>387.9</v>
          </cell>
          <cell r="AR84">
            <v>626.5</v>
          </cell>
          <cell r="AS84">
            <v>646.5</v>
          </cell>
          <cell r="AT84">
            <v>666.2</v>
          </cell>
          <cell r="AU84">
            <v>666.2</v>
          </cell>
          <cell r="AV84">
            <v>691.2</v>
          </cell>
          <cell r="AW84">
            <v>691.2</v>
          </cell>
          <cell r="AX84">
            <v>805.9000000000002</v>
          </cell>
          <cell r="AY84">
            <v>805.9000000000002</v>
          </cell>
          <cell r="AZ84">
            <v>885.9000000000002</v>
          </cell>
        </row>
        <row r="94">
          <cell r="B94">
            <v>0</v>
          </cell>
          <cell r="AV94">
            <v>8</v>
          </cell>
          <cell r="AW94">
            <v>17</v>
          </cell>
          <cell r="AX94">
            <v>17</v>
          </cell>
          <cell r="AY94">
            <v>17</v>
          </cell>
          <cell r="AZ94">
            <v>17</v>
          </cell>
        </row>
        <row r="102">
          <cell r="B102">
            <v>12.5</v>
          </cell>
          <cell r="C102">
            <v>12.5</v>
          </cell>
          <cell r="D102">
            <v>12.5</v>
          </cell>
          <cell r="E102">
            <v>12.5</v>
          </cell>
          <cell r="F102">
            <v>12.5</v>
          </cell>
          <cell r="G102">
            <v>12.5</v>
          </cell>
          <cell r="H102">
            <v>12.5</v>
          </cell>
          <cell r="I102">
            <v>12.5</v>
          </cell>
          <cell r="J102">
            <v>12.5</v>
          </cell>
          <cell r="K102">
            <v>12.5</v>
          </cell>
          <cell r="L102">
            <v>12.5</v>
          </cell>
          <cell r="M102">
            <v>12.5</v>
          </cell>
          <cell r="N102">
            <v>12.5</v>
          </cell>
          <cell r="O102">
            <v>12.5</v>
          </cell>
          <cell r="P102">
            <v>12.5</v>
          </cell>
          <cell r="Q102">
            <v>12.5</v>
          </cell>
          <cell r="R102">
            <v>12.5</v>
          </cell>
          <cell r="S102">
            <v>12.5</v>
          </cell>
          <cell r="T102">
            <v>12.5</v>
          </cell>
          <cell r="U102">
            <v>12.5</v>
          </cell>
          <cell r="V102">
            <v>12.5</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1.6</v>
          </cell>
          <cell r="AP102">
            <v>7.1</v>
          </cell>
          <cell r="AQ102">
            <v>7.1</v>
          </cell>
          <cell r="AR102">
            <v>7.1</v>
          </cell>
          <cell r="AS102">
            <v>9.6</v>
          </cell>
          <cell r="AT102">
            <v>9.6</v>
          </cell>
          <cell r="AU102">
            <v>9.6</v>
          </cell>
          <cell r="AV102">
            <v>9.6</v>
          </cell>
          <cell r="AW102">
            <v>9.6</v>
          </cell>
          <cell r="AX102">
            <v>9.6</v>
          </cell>
          <cell r="AY102">
            <v>9.6</v>
          </cell>
          <cell r="AZ102">
            <v>9.6</v>
          </cell>
        </row>
      </sheetData>
      <sheetData sheetId="2">
        <row r="16">
          <cell r="A16">
            <v>1970</v>
          </cell>
          <cell r="C16">
            <v>0.87862955892695671</v>
          </cell>
          <cell r="E16">
            <v>9.7056163970662107E-2</v>
          </cell>
          <cell r="G16">
            <v>1.4066110720385814E-3</v>
          </cell>
          <cell r="I16">
            <v>2.2907666030342611E-2</v>
          </cell>
          <cell r="K16">
            <v>0</v>
          </cell>
          <cell r="M16">
            <v>0</v>
          </cell>
        </row>
        <row r="17">
          <cell r="A17">
            <v>1971</v>
          </cell>
          <cell r="C17">
            <v>0.90578684036627966</v>
          </cell>
          <cell r="E17">
            <v>8.5056169168318707E-2</v>
          </cell>
          <cell r="G17">
            <v>9.440196356084207E-5</v>
          </cell>
          <cell r="I17">
            <v>9.0625885018408379E-3</v>
          </cell>
          <cell r="K17">
            <v>0</v>
          </cell>
          <cell r="M17">
            <v>0</v>
          </cell>
        </row>
        <row r="18">
          <cell r="A18">
            <v>1972</v>
          </cell>
          <cell r="C18">
            <v>0.88767741329072281</v>
          </cell>
          <cell r="E18">
            <v>0.1014193063257825</v>
          </cell>
          <cell r="G18">
            <v>6.5795657486605885E-4</v>
          </cell>
          <cell r="I18">
            <v>1.0151330012219193E-2</v>
          </cell>
          <cell r="K18">
            <v>0</v>
          </cell>
          <cell r="M18">
            <v>0</v>
          </cell>
        </row>
        <row r="19">
          <cell r="A19">
            <v>1973</v>
          </cell>
          <cell r="C19">
            <v>0.82749889916336417</v>
          </cell>
          <cell r="E19">
            <v>0.14343901365037429</v>
          </cell>
          <cell r="G19">
            <v>7.5957727873183622E-3</v>
          </cell>
          <cell r="I19">
            <v>2.1466314398943198E-2</v>
          </cell>
          <cell r="K19">
            <v>0</v>
          </cell>
          <cell r="M19">
            <v>0</v>
          </cell>
        </row>
        <row r="20">
          <cell r="A20">
            <v>1974</v>
          </cell>
          <cell r="C20">
            <v>0.88097826086956521</v>
          </cell>
          <cell r="E20">
            <v>0.10960144927536232</v>
          </cell>
          <cell r="G20">
            <v>5.4347826086956522E-4</v>
          </cell>
          <cell r="I20">
            <v>8.8768115942028988E-3</v>
          </cell>
          <cell r="K20">
            <v>0</v>
          </cell>
          <cell r="M20">
            <v>0</v>
          </cell>
        </row>
        <row r="21">
          <cell r="A21">
            <v>1975</v>
          </cell>
          <cell r="C21">
            <v>0.8522777926361772</v>
          </cell>
          <cell r="E21">
            <v>0.13764821253454579</v>
          </cell>
          <cell r="G21">
            <v>1.5155567442275118E-3</v>
          </cell>
          <cell r="I21">
            <v>8.5584380850494777E-3</v>
          </cell>
          <cell r="K21">
            <v>0</v>
          </cell>
          <cell r="M21">
            <v>0</v>
          </cell>
        </row>
        <row r="22">
          <cell r="A22">
            <v>1976</v>
          </cell>
          <cell r="C22">
            <v>0.77251775258502553</v>
          </cell>
          <cell r="E22">
            <v>0.22162700884514763</v>
          </cell>
          <cell r="G22">
            <v>1.6818238445247291E-3</v>
          </cell>
          <cell r="I22">
            <v>4.1734147253021051E-3</v>
          </cell>
          <cell r="K22">
            <v>0</v>
          </cell>
          <cell r="M22">
            <v>0</v>
          </cell>
        </row>
        <row r="23">
          <cell r="A23">
            <v>1977</v>
          </cell>
          <cell r="C23">
            <v>0.63007373203247186</v>
          </cell>
          <cell r="E23">
            <v>0.35659492068220749</v>
          </cell>
          <cell r="G23">
            <v>6.85186564385194E-3</v>
          </cell>
          <cell r="I23">
            <v>6.4794816414686825E-3</v>
          </cell>
          <cell r="K23">
            <v>0</v>
          </cell>
          <cell r="M23">
            <v>0</v>
          </cell>
        </row>
        <row r="24">
          <cell r="A24">
            <v>1978</v>
          </cell>
          <cell r="C24">
            <v>0.70116181578632175</v>
          </cell>
          <cell r="E24">
            <v>0.29171158222541621</v>
          </cell>
          <cell r="G24">
            <v>2.0960594083123726E-3</v>
          </cell>
          <cell r="I24">
            <v>5.0305425799496949E-3</v>
          </cell>
          <cell r="K24">
            <v>0</v>
          </cell>
          <cell r="M24">
            <v>0</v>
          </cell>
        </row>
        <row r="25">
          <cell r="A25">
            <v>1979</v>
          </cell>
          <cell r="C25">
            <v>0.65868568517575143</v>
          </cell>
          <cell r="E25">
            <v>0.32564951604686704</v>
          </cell>
          <cell r="G25">
            <v>3.6933265410086604E-3</v>
          </cell>
          <cell r="I25">
            <v>1.1971472236372899E-2</v>
          </cell>
          <cell r="K25">
            <v>0</v>
          </cell>
          <cell r="M25">
            <v>0</v>
          </cell>
        </row>
        <row r="26">
          <cell r="A26">
            <v>1980</v>
          </cell>
          <cell r="C26">
            <v>0.64384004134634021</v>
          </cell>
          <cell r="E26">
            <v>0.3320627947541831</v>
          </cell>
          <cell r="G26">
            <v>1.4212804444731571E-3</v>
          </cell>
          <cell r="I26">
            <v>2.2675883455003553E-2</v>
          </cell>
          <cell r="K26">
            <v>0</v>
          </cell>
          <cell r="M26">
            <v>0</v>
          </cell>
        </row>
        <row r="27">
          <cell r="A27">
            <v>1981</v>
          </cell>
          <cell r="C27">
            <v>0.68379733075668825</v>
          </cell>
          <cell r="E27">
            <v>0.30478893652998368</v>
          </cell>
          <cell r="G27">
            <v>7.8507156229240896E-4</v>
          </cell>
          <cell r="I27">
            <v>1.062866115103569E-2</v>
          </cell>
          <cell r="K27">
            <v>0</v>
          </cell>
          <cell r="M27">
            <v>0</v>
          </cell>
        </row>
        <row r="28">
          <cell r="A28">
            <v>1982</v>
          </cell>
          <cell r="C28">
            <v>0.73704103671706267</v>
          </cell>
          <cell r="E28">
            <v>0.26005669546436283</v>
          </cell>
          <cell r="G28">
            <v>6.7494600431965439E-4</v>
          </cell>
          <cell r="I28">
            <v>2.2273218142548597E-3</v>
          </cell>
          <cell r="K28">
            <v>0</v>
          </cell>
          <cell r="M28">
            <v>0</v>
          </cell>
        </row>
        <row r="29">
          <cell r="A29">
            <v>1983</v>
          </cell>
          <cell r="C29">
            <v>0.76781917685235612</v>
          </cell>
          <cell r="E29">
            <v>0.22925863887461859</v>
          </cell>
          <cell r="G29">
            <v>6.6413278932392404E-4</v>
          </cell>
          <cell r="I29">
            <v>2.2580514837013421E-3</v>
          </cell>
          <cell r="K29">
            <v>0</v>
          </cell>
          <cell r="M29">
            <v>0</v>
          </cell>
        </row>
        <row r="30">
          <cell r="A30">
            <v>1984</v>
          </cell>
          <cell r="C30">
            <v>0.58988304861683249</v>
          </cell>
          <cell r="E30">
            <v>0.40608266607315957</v>
          </cell>
          <cell r="G30">
            <v>1.9109772521089864E-3</v>
          </cell>
          <cell r="I30">
            <v>2.1233080578988736E-3</v>
          </cell>
          <cell r="K30">
            <v>0</v>
          </cell>
          <cell r="M30">
            <v>0</v>
          </cell>
        </row>
        <row r="31">
          <cell r="A31">
            <v>1985</v>
          </cell>
          <cell r="C31">
            <v>0.54377864852969371</v>
          </cell>
          <cell r="E31">
            <v>0.45226768242137766</v>
          </cell>
          <cell r="G31">
            <v>8.5484736193054255E-4</v>
          </cell>
          <cell r="I31">
            <v>3.0988216869982169E-3</v>
          </cell>
          <cell r="K31">
            <v>0</v>
          </cell>
          <cell r="M31">
            <v>0</v>
          </cell>
        </row>
        <row r="32">
          <cell r="A32">
            <v>1986</v>
          </cell>
          <cell r="C32">
            <v>0.48510933425969471</v>
          </cell>
          <cell r="E32">
            <v>0.5121666127819221</v>
          </cell>
          <cell r="G32">
            <v>4.01909452876214E-4</v>
          </cell>
          <cell r="I32">
            <v>2.3221435055070143E-3</v>
          </cell>
          <cell r="K32">
            <v>0</v>
          </cell>
          <cell r="M32">
            <v>0</v>
          </cell>
        </row>
        <row r="33">
          <cell r="A33">
            <v>1987</v>
          </cell>
          <cell r="C33">
            <v>0.42850574730320312</v>
          </cell>
          <cell r="E33">
            <v>0.56789572453356463</v>
          </cell>
          <cell r="G33">
            <v>8.1566638366598499E-4</v>
          </cell>
          <cell r="I33">
            <v>2.7828617795663015E-3</v>
          </cell>
          <cell r="K33">
            <v>0</v>
          </cell>
          <cell r="M33">
            <v>0</v>
          </cell>
        </row>
        <row r="34">
          <cell r="A34">
            <v>1988</v>
          </cell>
          <cell r="C34">
            <v>0.33283900305189751</v>
          </cell>
          <cell r="E34">
            <v>0.66445667201643566</v>
          </cell>
          <cell r="G34">
            <v>1.2108917604478841E-3</v>
          </cell>
          <cell r="I34">
            <v>1.4934331712190571E-3</v>
          </cell>
          <cell r="K34">
            <v>0</v>
          </cell>
          <cell r="M34">
            <v>0</v>
          </cell>
        </row>
        <row r="35">
          <cell r="A35">
            <v>1989</v>
          </cell>
          <cell r="C35">
            <v>0.37158693044938435</v>
          </cell>
          <cell r="E35">
            <v>0.62558168119873347</v>
          </cell>
          <cell r="G35">
            <v>1.1635842541981526E-3</v>
          </cell>
          <cell r="I35">
            <v>1.6678040976840188E-3</v>
          </cell>
          <cell r="K35">
            <v>0</v>
          </cell>
          <cell r="M35">
            <v>0</v>
          </cell>
        </row>
        <row r="36">
          <cell r="A36">
            <v>1990</v>
          </cell>
          <cell r="C36">
            <v>0.41171724932769882</v>
          </cell>
          <cell r="E36">
            <v>0.58086822896657697</v>
          </cell>
          <cell r="G36">
            <v>1.0756819054936612E-3</v>
          </cell>
          <cell r="I36">
            <v>2.1129466000768342E-3</v>
          </cell>
          <cell r="K36">
            <v>0</v>
          </cell>
          <cell r="M36">
            <v>0</v>
          </cell>
        </row>
        <row r="37">
          <cell r="A37">
            <v>1991</v>
          </cell>
          <cell r="C37">
            <v>0.41922039715616571</v>
          </cell>
          <cell r="E37">
            <v>0.57552621440829332</v>
          </cell>
          <cell r="G37">
            <v>7.0045179140545651E-4</v>
          </cell>
          <cell r="I37">
            <v>1.1207228662487305E-3</v>
          </cell>
          <cell r="K37">
            <v>0</v>
          </cell>
          <cell r="M37">
            <v>0</v>
          </cell>
        </row>
        <row r="38">
          <cell r="A38">
            <v>1992</v>
          </cell>
          <cell r="C38">
            <v>0.31934362934362936</v>
          </cell>
          <cell r="E38">
            <v>0.67389961389961395</v>
          </cell>
          <cell r="G38">
            <v>6.5637065637065637E-4</v>
          </cell>
          <cell r="I38">
            <v>1.3513513513513514E-3</v>
          </cell>
          <cell r="K38">
            <v>0</v>
          </cell>
          <cell r="M38">
            <v>0</v>
          </cell>
        </row>
        <row r="39">
          <cell r="A39">
            <v>1993</v>
          </cell>
          <cell r="C39">
            <v>0.4027143635068906</v>
          </cell>
          <cell r="E39">
            <v>0.58991329116575209</v>
          </cell>
          <cell r="G39">
            <v>9.2154316591965815E-4</v>
          </cell>
          <cell r="I39">
            <v>1.4660914003267289E-3</v>
          </cell>
          <cell r="K39">
            <v>0</v>
          </cell>
          <cell r="M39">
            <v>0</v>
          </cell>
        </row>
        <row r="40">
          <cell r="A40">
            <v>1994</v>
          </cell>
          <cell r="C40">
            <v>0.32401701586291892</v>
          </cell>
          <cell r="E40">
            <v>0.66827018645887171</v>
          </cell>
          <cell r="G40">
            <v>7.9513378125869679E-4</v>
          </cell>
          <cell r="I40">
            <v>2.9022383015942432E-3</v>
          </cell>
          <cell r="K40">
            <v>0</v>
          </cell>
          <cell r="M40">
            <v>0</v>
          </cell>
        </row>
        <row r="41">
          <cell r="A41">
            <v>1995</v>
          </cell>
          <cell r="C41">
            <v>0.41392858518547049</v>
          </cell>
          <cell r="E41">
            <v>0.57524748661453717</v>
          </cell>
          <cell r="G41">
            <v>6.4712453295327609E-3</v>
          </cell>
          <cell r="I41">
            <v>1.8874465544470552E-3</v>
          </cell>
          <cell r="K41">
            <v>0</v>
          </cell>
          <cell r="M41">
            <v>0</v>
          </cell>
        </row>
        <row r="42">
          <cell r="A42">
            <v>1996</v>
          </cell>
          <cell r="C42">
            <v>0.51402913887543322</v>
          </cell>
          <cell r="E42">
            <v>0.46439616946752615</v>
          </cell>
          <cell r="G42">
            <v>1.6581585125013974E-2</v>
          </cell>
          <cell r="I42">
            <v>2.0494093974736372E-3</v>
          </cell>
          <cell r="K42">
            <v>0</v>
          </cell>
          <cell r="M42">
            <v>0</v>
          </cell>
        </row>
        <row r="43">
          <cell r="A43">
            <v>1997</v>
          </cell>
          <cell r="C43">
            <v>0.46895441984118658</v>
          </cell>
          <cell r="E43">
            <v>0.51128135166334343</v>
          </cell>
          <cell r="G43">
            <v>1.5286668765522791E-2</v>
          </cell>
          <cell r="I43">
            <v>1.7140658341204043E-3</v>
          </cell>
          <cell r="K43">
            <v>0</v>
          </cell>
          <cell r="M43">
            <v>0</v>
          </cell>
        </row>
        <row r="44">
          <cell r="A44">
            <v>1998</v>
          </cell>
          <cell r="C44">
            <v>0.39063982291556865</v>
          </cell>
          <cell r="E44">
            <v>0.58975440075893326</v>
          </cell>
          <cell r="G44">
            <v>1.5002986542988652E-2</v>
          </cell>
          <cell r="I44">
            <v>1.9676047925231018E-3</v>
          </cell>
          <cell r="K44">
            <v>0</v>
          </cell>
          <cell r="M44">
            <v>0</v>
          </cell>
        </row>
        <row r="45">
          <cell r="A45">
            <v>1999</v>
          </cell>
          <cell r="C45">
            <v>0.43992488621534742</v>
          </cell>
          <cell r="E45">
            <v>0.54085107737356375</v>
          </cell>
          <cell r="G45">
            <v>1.550017505331169E-2</v>
          </cell>
          <cell r="I45">
            <v>1.1776313695534548E-3</v>
          </cell>
          <cell r="K45">
            <v>0</v>
          </cell>
          <cell r="M45">
            <v>0</v>
          </cell>
        </row>
        <row r="46">
          <cell r="A46">
            <v>2000</v>
          </cell>
          <cell r="C46">
            <v>0.363791017692424</v>
          </cell>
          <cell r="E46">
            <v>0.61246786632390748</v>
          </cell>
          <cell r="G46">
            <v>1.9654128232269769E-2</v>
          </cell>
          <cell r="I46">
            <v>1.0058596703462876E-3</v>
          </cell>
          <cell r="K46">
            <v>0</v>
          </cell>
          <cell r="M46">
            <v>0</v>
          </cell>
        </row>
        <row r="47">
          <cell r="A47">
            <v>2001</v>
          </cell>
          <cell r="C47">
            <v>0.27290359854737539</v>
          </cell>
          <cell r="E47">
            <v>0.70303730604159786</v>
          </cell>
          <cell r="G47">
            <v>2.0535407725321888E-2</v>
          </cell>
          <cell r="I47">
            <v>8.2902773192472762E-4</v>
          </cell>
          <cell r="K47">
            <v>0</v>
          </cell>
          <cell r="M47">
            <v>0</v>
          </cell>
        </row>
        <row r="48">
          <cell r="A48">
            <v>2002</v>
          </cell>
          <cell r="C48">
            <v>0.37555939389181126</v>
          </cell>
          <cell r="E48">
            <v>0.60210410614744447</v>
          </cell>
          <cell r="G48">
            <v>1.8436798304153255E-2</v>
          </cell>
          <cell r="I48">
            <v>6.5470675983355579E-4</v>
          </cell>
          <cell r="K48">
            <v>0</v>
          </cell>
          <cell r="M48">
            <v>0</v>
          </cell>
        </row>
        <row r="49">
          <cell r="A49">
            <v>2003</v>
          </cell>
          <cell r="C49">
            <v>0.33126498915070995</v>
          </cell>
          <cell r="E49">
            <v>0.64901595035973958</v>
          </cell>
          <cell r="G49">
            <v>1.5309452206022308E-2</v>
          </cell>
          <cell r="I49">
            <v>9.6950778484144811E-4</v>
          </cell>
          <cell r="K49">
            <v>0</v>
          </cell>
          <cell r="M49">
            <v>0</v>
          </cell>
        </row>
        <row r="50">
          <cell r="A50">
            <v>2004</v>
          </cell>
          <cell r="C50">
            <v>0.33058344843032589</v>
          </cell>
          <cell r="E50">
            <v>0.64877375041994845</v>
          </cell>
          <cell r="G50">
            <v>1.6392437194370824E-2</v>
          </cell>
          <cell r="I50">
            <v>1.0434506700511405E-3</v>
          </cell>
          <cell r="K50">
            <v>0</v>
          </cell>
          <cell r="M50">
            <v>0</v>
          </cell>
        </row>
        <row r="51">
          <cell r="A51">
            <v>2005</v>
          </cell>
          <cell r="C51">
            <v>0.34314041304270015</v>
          </cell>
          <cell r="E51">
            <v>0.63792548051111353</v>
          </cell>
          <cell r="G51">
            <v>1.4849350370449908E-2</v>
          </cell>
          <cell r="I51">
            <v>9.6417194602526929E-4</v>
          </cell>
          <cell r="K51">
            <v>0</v>
          </cell>
          <cell r="M51">
            <v>0</v>
          </cell>
        </row>
        <row r="52">
          <cell r="A52">
            <v>2006</v>
          </cell>
          <cell r="C52">
            <v>0.35866024642401928</v>
          </cell>
          <cell r="E52">
            <v>0.60490723693527826</v>
          </cell>
          <cell r="G52">
            <v>1.4839399518481802E-2</v>
          </cell>
          <cell r="I52">
            <v>2.3927205778218382E-3</v>
          </cell>
          <cell r="K52">
            <v>1.5435844781192467E-2</v>
          </cell>
          <cell r="M52">
            <v>0</v>
          </cell>
        </row>
        <row r="53">
          <cell r="A53">
            <v>2007</v>
          </cell>
          <cell r="C53">
            <v>0.32367826898482593</v>
          </cell>
          <cell r="E53">
            <v>0.63450191835747127</v>
          </cell>
          <cell r="G53">
            <v>1.6545470256817948E-2</v>
          </cell>
          <cell r="I53">
            <v>3.6629912550551315E-3</v>
          </cell>
          <cell r="K53">
            <v>1.7136497182952543E-2</v>
          </cell>
          <cell r="M53">
            <v>0</v>
          </cell>
        </row>
        <row r="54">
          <cell r="A54">
            <v>2008</v>
          </cell>
          <cell r="C54">
            <v>0.33740112022134494</v>
          </cell>
          <cell r="E54">
            <v>0.61853534433309709</v>
          </cell>
          <cell r="G54">
            <v>1.4142794479873131E-2</v>
          </cell>
          <cell r="I54">
            <v>2.2154401592603843E-3</v>
          </cell>
          <cell r="K54">
            <v>2.0013429159496575E-2</v>
          </cell>
          <cell r="M54">
            <v>0</v>
          </cell>
        </row>
        <row r="55">
          <cell r="A55">
            <v>2009</v>
          </cell>
          <cell r="C55">
            <v>0.35585445288810691</v>
          </cell>
          <cell r="E55">
            <v>0.58440755437427472</v>
          </cell>
          <cell r="G55">
            <v>1.8359338149964436E-2</v>
          </cell>
          <cell r="I55">
            <v>2.9110171077752407E-3</v>
          </cell>
          <cell r="K55">
            <v>3.0731254445401115E-2</v>
          </cell>
          <cell r="M55">
            <v>0</v>
          </cell>
        </row>
        <row r="56">
          <cell r="A56">
            <v>2010</v>
          </cell>
          <cell r="C56">
            <v>0.31602369843241246</v>
          </cell>
          <cell r="E56">
            <v>0.62437091739115835</v>
          </cell>
          <cell r="G56">
            <v>1.3712228525393574E-2</v>
          </cell>
          <cell r="I56">
            <v>1.9170890537410629E-3</v>
          </cell>
          <cell r="K56">
            <v>3.1225302943842098E-2</v>
          </cell>
          <cell r="M56">
            <v>0</v>
          </cell>
        </row>
        <row r="57">
          <cell r="A57">
            <v>2011</v>
          </cell>
          <cell r="C57">
            <v>0.41806897009525706</v>
          </cell>
          <cell r="E57">
            <v>0.49971787978359722</v>
          </cell>
          <cell r="G57">
            <v>1.5300872913140164E-2</v>
          </cell>
          <cell r="I57">
            <v>1.3873676524278934E-2</v>
          </cell>
          <cell r="K57">
            <v>3.8700255567725446E-2</v>
          </cell>
          <cell r="M57">
            <v>0</v>
          </cell>
        </row>
        <row r="58">
          <cell r="A58">
            <v>2012</v>
          </cell>
          <cell r="C58">
            <v>0.40579032548102861</v>
          </cell>
          <cell r="E58">
            <v>0.50303902175867654</v>
          </cell>
          <cell r="G58">
            <v>1.679554037043697E-2</v>
          </cell>
          <cell r="I58">
            <v>1.6687646106815321E-2</v>
          </cell>
          <cell r="K58">
            <v>4.5387520230174429E-2</v>
          </cell>
          <cell r="M58">
            <v>0</v>
          </cell>
        </row>
        <row r="59">
          <cell r="A59">
            <v>2013</v>
          </cell>
          <cell r="C59">
            <v>0.34810560913063893</v>
          </cell>
          <cell r="E59">
            <v>0.53743634196554335</v>
          </cell>
          <cell r="G59">
            <v>1.6686531585220502E-2</v>
          </cell>
          <cell r="I59">
            <v>2.2176472712825513E-2</v>
          </cell>
          <cell r="K59">
            <v>6.3387149203597351E-2</v>
          </cell>
          <cell r="M59">
            <v>0</v>
          </cell>
        </row>
        <row r="60">
          <cell r="A60">
            <v>2014</v>
          </cell>
          <cell r="C60">
            <v>0.37950294137087714</v>
          </cell>
          <cell r="E60">
            <v>0.51487209994051164</v>
          </cell>
          <cell r="G60">
            <v>1.4145019498975477E-2</v>
          </cell>
          <cell r="I60">
            <v>1.7020292154141053E-2</v>
          </cell>
          <cell r="K60">
            <v>6.5238945072377555E-2</v>
          </cell>
          <cell r="M60">
            <v>0</v>
          </cell>
        </row>
        <row r="61">
          <cell r="A61">
            <v>2015</v>
          </cell>
          <cell r="C61">
            <v>0.33745136850726914</v>
          </cell>
          <cell r="E61">
            <v>0.54648146884171733</v>
          </cell>
          <cell r="G61">
            <v>1.6927172206675313E-2</v>
          </cell>
          <cell r="I61">
            <v>2.0442290628626032E-2</v>
          </cell>
          <cell r="K61">
            <v>6.7060268923622962E-2</v>
          </cell>
          <cell r="M61">
            <v>0</v>
          </cell>
        </row>
        <row r="62">
          <cell r="A62">
            <v>2016</v>
          </cell>
          <cell r="C62">
            <v>0.36290670889720705</v>
          </cell>
          <cell r="E62">
            <v>0.51356896055283618</v>
          </cell>
          <cell r="G62">
            <v>1.6556291390728478E-2</v>
          </cell>
          <cell r="I62">
            <v>1.7132162395623381E-2</v>
          </cell>
          <cell r="K62">
            <v>7.7022746904693351E-2</v>
          </cell>
          <cell r="M62">
            <v>2.8793550244745177E-4</v>
          </cell>
        </row>
        <row r="63">
          <cell r="A63">
            <v>2017</v>
          </cell>
          <cell r="C63">
            <v>0.38786719109882711</v>
          </cell>
          <cell r="E63">
            <v>0.49126536976010771</v>
          </cell>
          <cell r="G63">
            <v>1.6264483894971829E-2</v>
          </cell>
          <cell r="I63">
            <v>1.4776230466673753E-2</v>
          </cell>
          <cell r="K63">
            <v>7.6361574713865565E-2</v>
          </cell>
          <cell r="M63">
            <v>4.9608447609935866E-4</v>
          </cell>
        </row>
        <row r="64">
          <cell r="A64">
            <v>2018</v>
          </cell>
          <cell r="C64">
            <v>0.40450434474197555</v>
          </cell>
          <cell r="E64">
            <v>0.47384287994325236</v>
          </cell>
          <cell r="G64">
            <v>1.5818407519063663E-2</v>
          </cell>
          <cell r="I64">
            <v>1.6882425962050009E-2</v>
          </cell>
          <cell r="K64">
            <v>7.6361056924986695E-2</v>
          </cell>
          <cell r="M64">
            <v>1.2058875687178579E-3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Table E2"/>
      <sheetName val="Table E3"/>
      <sheetName val="QF 2013 to 2016"/>
      <sheetName val="NWE_and_QFs_2014_15"/>
      <sheetName val="Lake Creek"/>
      <sheetName val="YELP"/>
      <sheetName val="QF 2013"/>
      <sheetName val="Culbertson Waste ORMAT"/>
      <sheetName val="Boulder Creek"/>
      <sheetName val="Culbertson"/>
      <sheetName val="Flathead co-op"/>
      <sheetName val="Miles City"/>
    </sheetNames>
    <sheetDataSet>
      <sheetData sheetId="0">
        <row r="8">
          <cell r="J8" t="str">
            <v>Coal</v>
          </cell>
        </row>
      </sheetData>
      <sheetData sheetId="1">
        <row r="7">
          <cell r="O7">
            <v>207.85713187235677</v>
          </cell>
        </row>
      </sheetData>
      <sheetData sheetId="2">
        <row r="27">
          <cell r="J27">
            <v>0.10601719197707736</v>
          </cell>
        </row>
      </sheetData>
      <sheetData sheetId="3">
        <row r="38">
          <cell r="G38">
            <v>9257.523000000001</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tabSelected="1" zoomScale="85" zoomScaleNormal="85" workbookViewId="0">
      <selection sqref="A1:F1"/>
    </sheetView>
  </sheetViews>
  <sheetFormatPr defaultColWidth="13.5703125" defaultRowHeight="12.75"/>
  <cols>
    <col min="1" max="1" width="44.28515625" style="151" customWidth="1"/>
    <col min="2" max="2" width="30.5703125" style="151" customWidth="1"/>
    <col min="3" max="3" width="11.42578125" style="144" customWidth="1"/>
    <col min="4" max="4" width="24.5703125" style="180" customWidth="1"/>
    <col min="5" max="5" width="11.85546875" style="153" customWidth="1"/>
    <col min="6" max="6" width="12.28515625" style="154" customWidth="1"/>
    <col min="7" max="7" width="11.42578125" style="154" customWidth="1"/>
    <col min="8" max="8" width="11.7109375" style="154" customWidth="1"/>
    <col min="9" max="16384" width="13.5703125" style="144"/>
  </cols>
  <sheetData>
    <row r="1" spans="1:14" s="138" customFormat="1" ht="25.9" customHeight="1">
      <c r="A1" s="507" t="s">
        <v>390</v>
      </c>
      <c r="B1" s="507"/>
      <c r="C1" s="507"/>
      <c r="D1" s="507"/>
      <c r="E1" s="507"/>
      <c r="F1" s="507"/>
      <c r="G1" s="236"/>
      <c r="H1" s="236"/>
    </row>
    <row r="2" spans="1:14" ht="13.9" customHeight="1">
      <c r="A2" s="139"/>
      <c r="B2" s="139"/>
      <c r="C2" s="140"/>
      <c r="D2" s="141"/>
      <c r="E2" s="142" t="s">
        <v>128</v>
      </c>
      <c r="F2" s="237"/>
      <c r="G2" s="143"/>
      <c r="H2" s="143"/>
    </row>
    <row r="3" spans="1:14" ht="13.9" customHeight="1">
      <c r="A3" s="145" t="s">
        <v>13</v>
      </c>
      <c r="B3" s="139"/>
      <c r="C3" s="140"/>
      <c r="D3" s="146" t="s">
        <v>129</v>
      </c>
      <c r="E3" s="142" t="s">
        <v>130</v>
      </c>
      <c r="F3" s="238" t="s">
        <v>131</v>
      </c>
      <c r="G3" s="143"/>
      <c r="H3" s="143"/>
    </row>
    <row r="4" spans="1:14" ht="13.9" customHeight="1" thickBot="1">
      <c r="A4" s="147" t="s">
        <v>337</v>
      </c>
      <c r="B4" s="147" t="s">
        <v>79</v>
      </c>
      <c r="C4" s="148" t="s">
        <v>132</v>
      </c>
      <c r="D4" s="149" t="s">
        <v>133</v>
      </c>
      <c r="E4" s="150" t="s">
        <v>134</v>
      </c>
      <c r="F4" s="239" t="s">
        <v>247</v>
      </c>
      <c r="G4" s="143"/>
      <c r="H4" s="143"/>
    </row>
    <row r="5" spans="1:14" ht="13.9" customHeight="1">
      <c r="D5" s="152"/>
      <c r="F5" s="240"/>
    </row>
    <row r="6" spans="1:14" s="160" customFormat="1" ht="13.9" customHeight="1">
      <c r="A6" s="155" t="s">
        <v>53</v>
      </c>
      <c r="B6" s="155" t="s">
        <v>135</v>
      </c>
      <c r="C6" s="156" t="s">
        <v>136</v>
      </c>
      <c r="D6" s="157" t="s">
        <v>137</v>
      </c>
      <c r="E6" s="158">
        <v>1959</v>
      </c>
      <c r="F6" s="241">
        <v>562.4</v>
      </c>
      <c r="G6" s="159"/>
      <c r="H6" s="159"/>
    </row>
    <row r="7" spans="1:14" s="162" customFormat="1" ht="13.9" customHeight="1">
      <c r="A7" s="155"/>
      <c r="B7" s="155"/>
      <c r="C7" s="156"/>
      <c r="D7" s="157"/>
      <c r="E7" s="161"/>
      <c r="F7" s="241"/>
      <c r="G7" s="159"/>
      <c r="H7" s="159"/>
    </row>
    <row r="8" spans="1:14" s="162" customFormat="1" ht="13.9" customHeight="1">
      <c r="A8" s="155" t="s">
        <v>138</v>
      </c>
      <c r="B8" s="155" t="s">
        <v>139</v>
      </c>
      <c r="C8" s="156" t="s">
        <v>140</v>
      </c>
      <c r="D8" s="157" t="s">
        <v>141</v>
      </c>
      <c r="E8" s="161">
        <v>2010</v>
      </c>
      <c r="F8" s="241">
        <v>91</v>
      </c>
      <c r="G8" s="163"/>
      <c r="H8" s="159"/>
      <c r="I8" s="263"/>
      <c r="J8" s="262"/>
      <c r="K8" s="262"/>
      <c r="L8" s="262"/>
      <c r="M8" s="262"/>
      <c r="N8" s="262"/>
    </row>
    <row r="9" spans="1:14" s="162" customFormat="1" ht="13.9" customHeight="1">
      <c r="A9" s="155"/>
      <c r="B9" s="155"/>
      <c r="C9" s="156"/>
      <c r="D9" s="441"/>
      <c r="E9" s="161"/>
      <c r="F9" s="241"/>
      <c r="G9" s="163"/>
      <c r="H9" s="159"/>
      <c r="I9" s="263"/>
      <c r="J9" s="262"/>
      <c r="K9" s="262"/>
      <c r="L9" s="262"/>
      <c r="M9" s="262"/>
      <c r="N9" s="262"/>
    </row>
    <row r="10" spans="1:14" s="162" customFormat="1" ht="13.9" customHeight="1">
      <c r="A10" s="155" t="s">
        <v>345</v>
      </c>
      <c r="B10" s="155" t="s">
        <v>219</v>
      </c>
      <c r="C10" s="156" t="s">
        <v>220</v>
      </c>
      <c r="D10" s="157" t="s">
        <v>202</v>
      </c>
      <c r="E10" s="158">
        <v>2006</v>
      </c>
      <c r="F10" s="241">
        <v>115.7</v>
      </c>
      <c r="G10" s="163"/>
      <c r="H10" s="159"/>
      <c r="I10" s="263"/>
      <c r="J10" s="262"/>
      <c r="K10" s="262"/>
      <c r="L10" s="262"/>
      <c r="M10" s="262"/>
      <c r="N10" s="262"/>
    </row>
    <row r="11" spans="1:14" s="162" customFormat="1" ht="13.9" customHeight="1">
      <c r="A11" s="155"/>
      <c r="B11" s="155"/>
      <c r="C11" s="156"/>
      <c r="D11" s="157"/>
      <c r="E11" s="161"/>
      <c r="F11" s="241"/>
      <c r="G11" s="163"/>
      <c r="H11" s="159"/>
      <c r="J11" s="173"/>
    </row>
    <row r="12" spans="1:14" s="162" customFormat="1" ht="13.9" customHeight="1">
      <c r="A12" s="155" t="s">
        <v>234</v>
      </c>
      <c r="B12" s="155" t="s">
        <v>235</v>
      </c>
      <c r="C12" s="156" t="s">
        <v>142</v>
      </c>
      <c r="D12" s="157" t="s">
        <v>236</v>
      </c>
      <c r="E12" s="161">
        <v>2013</v>
      </c>
      <c r="F12" s="241">
        <v>2.5</v>
      </c>
      <c r="G12" s="163"/>
      <c r="H12" s="159"/>
      <c r="J12" s="172"/>
      <c r="K12" s="172"/>
      <c r="L12" s="172"/>
      <c r="M12" s="172"/>
      <c r="N12" s="172"/>
    </row>
    <row r="13" spans="1:14" s="162" customFormat="1" ht="13.9" customHeight="1">
      <c r="A13" s="155"/>
      <c r="B13" s="155"/>
      <c r="C13" s="156"/>
      <c r="D13" s="157"/>
      <c r="E13" s="161"/>
      <c r="F13" s="241"/>
      <c r="G13" s="163"/>
      <c r="H13" s="159"/>
    </row>
    <row r="14" spans="1:14" s="162" customFormat="1" ht="15">
      <c r="A14" s="155" t="s">
        <v>56</v>
      </c>
      <c r="B14" s="164" t="s">
        <v>263</v>
      </c>
      <c r="C14" s="156" t="s">
        <v>142</v>
      </c>
      <c r="D14" s="157" t="s">
        <v>143</v>
      </c>
      <c r="E14" s="161">
        <v>2009</v>
      </c>
      <c r="F14" s="242">
        <v>1.6</v>
      </c>
      <c r="G14" s="165"/>
      <c r="H14" s="165"/>
    </row>
    <row r="15" spans="1:14" s="162" customFormat="1" ht="13.9" customHeight="1">
      <c r="A15" s="155"/>
      <c r="B15" s="164"/>
      <c r="C15" s="156"/>
      <c r="D15" s="157"/>
      <c r="E15" s="161"/>
      <c r="F15" s="242"/>
      <c r="G15" s="165"/>
      <c r="H15" s="165"/>
    </row>
    <row r="16" spans="1:14" s="162" customFormat="1" ht="13.9" customHeight="1">
      <c r="A16" s="155" t="s">
        <v>379</v>
      </c>
      <c r="B16" s="155" t="s">
        <v>93</v>
      </c>
      <c r="C16" s="156" t="s">
        <v>145</v>
      </c>
      <c r="D16" s="157" t="s">
        <v>146</v>
      </c>
      <c r="E16" s="161">
        <v>2007</v>
      </c>
      <c r="F16" s="242">
        <v>30</v>
      </c>
      <c r="G16" s="165"/>
      <c r="H16" s="165"/>
    </row>
    <row r="17" spans="1:8" s="162" customFormat="1" ht="13.9" customHeight="1">
      <c r="A17" s="155" t="s">
        <v>379</v>
      </c>
      <c r="B17" s="155" t="s">
        <v>147</v>
      </c>
      <c r="C17" s="156" t="s">
        <v>148</v>
      </c>
      <c r="D17" s="157" t="s">
        <v>149</v>
      </c>
      <c r="E17" s="158">
        <v>1979</v>
      </c>
      <c r="F17" s="242">
        <v>40.700000000000003</v>
      </c>
      <c r="G17" s="165"/>
      <c r="H17" s="165"/>
    </row>
    <row r="18" spans="1:8" s="162" customFormat="1" ht="13.9" customHeight="1">
      <c r="A18" s="155" t="s">
        <v>379</v>
      </c>
      <c r="B18" s="155" t="s">
        <v>150</v>
      </c>
      <c r="C18" s="156" t="s">
        <v>148</v>
      </c>
      <c r="D18" s="157" t="s">
        <v>149</v>
      </c>
      <c r="E18" s="161">
        <v>2003</v>
      </c>
      <c r="F18" s="242">
        <v>43</v>
      </c>
      <c r="G18" s="165"/>
      <c r="H18" s="165"/>
    </row>
    <row r="19" spans="1:8" s="162" customFormat="1" ht="13.9" customHeight="1">
      <c r="A19" s="155" t="s">
        <v>379</v>
      </c>
      <c r="B19" s="155" t="s">
        <v>151</v>
      </c>
      <c r="C19" s="156" t="s">
        <v>140</v>
      </c>
      <c r="D19" s="157" t="s">
        <v>152</v>
      </c>
      <c r="E19" s="158">
        <v>1958</v>
      </c>
      <c r="F19" s="242">
        <v>50</v>
      </c>
      <c r="G19" s="165"/>
      <c r="H19" s="235"/>
    </row>
    <row r="20" spans="1:8" s="162" customFormat="1" ht="13.9" customHeight="1">
      <c r="A20" s="155" t="s">
        <v>379</v>
      </c>
      <c r="B20" s="155" t="s">
        <v>151</v>
      </c>
      <c r="C20" s="156" t="s">
        <v>140</v>
      </c>
      <c r="D20" s="157" t="s">
        <v>264</v>
      </c>
      <c r="E20" s="158">
        <v>2015</v>
      </c>
      <c r="F20" s="242">
        <v>18.600000000000001</v>
      </c>
      <c r="G20" s="165"/>
      <c r="H20" s="235"/>
    </row>
    <row r="21" spans="1:8" s="162" customFormat="1" ht="13.9" customHeight="1">
      <c r="A21" s="155" t="s">
        <v>379</v>
      </c>
      <c r="B21" s="155" t="s">
        <v>96</v>
      </c>
      <c r="C21" s="156" t="s">
        <v>153</v>
      </c>
      <c r="D21" s="157" t="s">
        <v>149</v>
      </c>
      <c r="E21" s="158">
        <v>1972</v>
      </c>
      <c r="F21" s="242">
        <v>23.3</v>
      </c>
      <c r="G21" s="165"/>
      <c r="H21" s="235"/>
    </row>
    <row r="22" spans="1:8" s="162" customFormat="1" ht="13.9" customHeight="1">
      <c r="A22" s="155"/>
      <c r="B22" s="155"/>
      <c r="C22" s="156"/>
      <c r="D22" s="157"/>
      <c r="E22" s="161"/>
      <c r="F22" s="242"/>
      <c r="G22" s="165"/>
      <c r="H22" s="235"/>
    </row>
    <row r="23" spans="1:8" s="162" customFormat="1" ht="13.9" customHeight="1">
      <c r="A23" s="155" t="s">
        <v>154</v>
      </c>
      <c r="B23" s="155" t="s">
        <v>155</v>
      </c>
      <c r="C23" s="156" t="s">
        <v>156</v>
      </c>
      <c r="D23" s="157" t="s">
        <v>146</v>
      </c>
      <c r="E23" s="161">
        <v>2008</v>
      </c>
      <c r="F23" s="242">
        <v>210</v>
      </c>
      <c r="G23" s="165"/>
      <c r="H23" s="235"/>
    </row>
    <row r="24" spans="1:8" s="162" customFormat="1" ht="13.9" customHeight="1">
      <c r="A24" s="155" t="s">
        <v>154</v>
      </c>
      <c r="B24" s="155" t="s">
        <v>157</v>
      </c>
      <c r="C24" s="156" t="s">
        <v>156</v>
      </c>
      <c r="D24" s="157" t="s">
        <v>146</v>
      </c>
      <c r="E24" s="161">
        <v>2012</v>
      </c>
      <c r="F24" s="242">
        <v>189</v>
      </c>
      <c r="G24" s="165"/>
      <c r="H24" s="165"/>
    </row>
    <row r="25" spans="1:8" s="162" customFormat="1" ht="13.9" customHeight="1">
      <c r="A25" s="155"/>
      <c r="B25" s="155"/>
      <c r="C25" s="156"/>
      <c r="D25" s="157"/>
      <c r="E25" s="161"/>
      <c r="F25" s="242"/>
      <c r="G25" s="159"/>
      <c r="H25" s="159"/>
    </row>
    <row r="26" spans="1:8" s="162" customFormat="1" ht="13.9" customHeight="1">
      <c r="A26" s="155" t="s">
        <v>63</v>
      </c>
      <c r="B26" s="155" t="s">
        <v>158</v>
      </c>
      <c r="C26" s="156" t="s">
        <v>159</v>
      </c>
      <c r="D26" s="157" t="s">
        <v>137</v>
      </c>
      <c r="E26" s="158">
        <v>1917</v>
      </c>
      <c r="F26" s="242">
        <v>4.5</v>
      </c>
      <c r="G26" s="159"/>
      <c r="H26" s="159"/>
    </row>
    <row r="27" spans="1:8" s="162" customFormat="1" ht="13.9" customHeight="1">
      <c r="A27" s="155"/>
      <c r="B27" s="155"/>
      <c r="C27" s="156"/>
      <c r="D27" s="157"/>
      <c r="E27" s="161"/>
      <c r="F27" s="241"/>
      <c r="G27" s="159"/>
      <c r="H27" s="159"/>
    </row>
    <row r="28" spans="1:8" s="162" customFormat="1" ht="13.9" customHeight="1">
      <c r="A28" s="155" t="s">
        <v>160</v>
      </c>
      <c r="B28" s="155" t="s">
        <v>100</v>
      </c>
      <c r="C28" s="156" t="s">
        <v>161</v>
      </c>
      <c r="D28" s="157" t="s">
        <v>141</v>
      </c>
      <c r="E28" s="161">
        <v>2011</v>
      </c>
      <c r="F28" s="241">
        <v>150</v>
      </c>
      <c r="G28" s="165"/>
      <c r="H28" s="159"/>
    </row>
    <row r="29" spans="1:8" s="162" customFormat="1" ht="13.9" customHeight="1">
      <c r="A29" s="155" t="s">
        <v>160</v>
      </c>
      <c r="B29" s="155" t="s">
        <v>162</v>
      </c>
      <c r="C29" s="156" t="s">
        <v>163</v>
      </c>
      <c r="D29" s="157" t="s">
        <v>146</v>
      </c>
      <c r="E29" s="161">
        <v>2012</v>
      </c>
      <c r="F29" s="241">
        <v>40</v>
      </c>
      <c r="G29" s="159"/>
      <c r="H29" s="159"/>
    </row>
    <row r="30" spans="1:8" s="160" customFormat="1" ht="13.9" customHeight="1">
      <c r="A30" s="155" t="s">
        <v>160</v>
      </c>
      <c r="B30" s="155" t="s">
        <v>199</v>
      </c>
      <c r="C30" s="156" t="s">
        <v>200</v>
      </c>
      <c r="D30" s="157" t="s">
        <v>137</v>
      </c>
      <c r="E30" s="158">
        <v>1927</v>
      </c>
      <c r="F30" s="241">
        <v>21</v>
      </c>
      <c r="G30" s="159"/>
      <c r="H30" s="159"/>
    </row>
    <row r="31" spans="1:8" s="162" customFormat="1" ht="13.9" customHeight="1">
      <c r="A31" s="155" t="s">
        <v>160</v>
      </c>
      <c r="B31" s="155" t="s">
        <v>201</v>
      </c>
      <c r="C31" s="156" t="s">
        <v>200</v>
      </c>
      <c r="D31" s="157" t="s">
        <v>137</v>
      </c>
      <c r="E31" s="161">
        <v>1958</v>
      </c>
      <c r="F31" s="241">
        <v>64</v>
      </c>
      <c r="G31" s="159"/>
      <c r="H31" s="159"/>
    </row>
    <row r="32" spans="1:8" s="162" customFormat="1" ht="13.9" customHeight="1">
      <c r="A32" s="155" t="s">
        <v>160</v>
      </c>
      <c r="B32" s="155" t="s">
        <v>210</v>
      </c>
      <c r="C32" s="156" t="s">
        <v>95</v>
      </c>
      <c r="D32" s="157" t="s">
        <v>137</v>
      </c>
      <c r="E32" s="161">
        <v>1911</v>
      </c>
      <c r="F32" s="241">
        <v>17</v>
      </c>
      <c r="G32" s="159"/>
      <c r="H32" s="159"/>
    </row>
    <row r="33" spans="1:8" s="162" customFormat="1" ht="13.9" customHeight="1">
      <c r="A33" s="155" t="s">
        <v>160</v>
      </c>
      <c r="B33" s="155" t="s">
        <v>211</v>
      </c>
      <c r="C33" s="156" t="s">
        <v>95</v>
      </c>
      <c r="D33" s="157" t="s">
        <v>137</v>
      </c>
      <c r="E33" s="158">
        <v>1918</v>
      </c>
      <c r="F33" s="241">
        <v>48</v>
      </c>
      <c r="G33" s="159"/>
      <c r="H33" s="159"/>
    </row>
    <row r="34" spans="1:8" s="162" customFormat="1" ht="13.9" customHeight="1">
      <c r="A34" s="155" t="s">
        <v>160</v>
      </c>
      <c r="B34" s="155" t="s">
        <v>212</v>
      </c>
      <c r="C34" s="156" t="s">
        <v>108</v>
      </c>
      <c r="D34" s="157" t="s">
        <v>137</v>
      </c>
      <c r="E34" s="158">
        <v>1906</v>
      </c>
      <c r="F34" s="241">
        <v>8</v>
      </c>
      <c r="G34" s="159"/>
      <c r="H34" s="159"/>
    </row>
    <row r="35" spans="1:8" s="162" customFormat="1" ht="13.9" customHeight="1">
      <c r="A35" s="155" t="s">
        <v>160</v>
      </c>
      <c r="B35" s="155" t="s">
        <v>213</v>
      </c>
      <c r="C35" s="156" t="s">
        <v>200</v>
      </c>
      <c r="D35" s="157" t="s">
        <v>137</v>
      </c>
      <c r="E35" s="158">
        <v>1930</v>
      </c>
      <c r="F35" s="241">
        <v>48</v>
      </c>
      <c r="G35" s="159"/>
      <c r="H35" s="159"/>
    </row>
    <row r="36" spans="1:8" s="162" customFormat="1" ht="13.9" customHeight="1">
      <c r="A36" s="155" t="s">
        <v>160</v>
      </c>
      <c r="B36" s="155" t="s">
        <v>214</v>
      </c>
      <c r="C36" s="156" t="s">
        <v>215</v>
      </c>
      <c r="D36" s="157" t="s">
        <v>137</v>
      </c>
      <c r="E36" s="158">
        <v>1925</v>
      </c>
      <c r="F36" s="241">
        <v>12</v>
      </c>
      <c r="G36" s="159"/>
      <c r="H36" s="159"/>
    </row>
    <row r="37" spans="1:8" s="162" customFormat="1" ht="13.9" customHeight="1">
      <c r="A37" s="155" t="s">
        <v>160</v>
      </c>
      <c r="B37" s="155" t="s">
        <v>216</v>
      </c>
      <c r="C37" s="156" t="s">
        <v>200</v>
      </c>
      <c r="D37" s="157" t="s">
        <v>137</v>
      </c>
      <c r="E37" s="158">
        <v>1910</v>
      </c>
      <c r="F37" s="241">
        <v>60</v>
      </c>
      <c r="G37" s="159"/>
      <c r="H37" s="159"/>
    </row>
    <row r="38" spans="1:8" s="162" customFormat="1" ht="13.9" customHeight="1">
      <c r="A38" s="155" t="s">
        <v>160</v>
      </c>
      <c r="B38" s="155" t="s">
        <v>217</v>
      </c>
      <c r="C38" s="156" t="s">
        <v>200</v>
      </c>
      <c r="D38" s="157" t="s">
        <v>137</v>
      </c>
      <c r="E38" s="158">
        <v>1915</v>
      </c>
      <c r="F38" s="241">
        <v>65</v>
      </c>
      <c r="G38" s="159"/>
      <c r="H38" s="159"/>
    </row>
    <row r="39" spans="1:8" s="162" customFormat="1" ht="13.9" customHeight="1">
      <c r="A39" s="155" t="s">
        <v>160</v>
      </c>
      <c r="B39" s="155" t="s">
        <v>218</v>
      </c>
      <c r="C39" s="156" t="s">
        <v>136</v>
      </c>
      <c r="D39" s="157" t="s">
        <v>137</v>
      </c>
      <c r="E39" s="169">
        <v>1915</v>
      </c>
      <c r="F39" s="241">
        <v>93</v>
      </c>
      <c r="G39" s="159"/>
      <c r="H39" s="159"/>
    </row>
    <row r="40" spans="1:8" s="162" customFormat="1" ht="13.9" customHeight="1">
      <c r="A40" s="155" t="s">
        <v>160</v>
      </c>
      <c r="B40" s="155" t="s">
        <v>237</v>
      </c>
      <c r="C40" s="156" t="s">
        <v>169</v>
      </c>
      <c r="D40" s="157" t="s">
        <v>146</v>
      </c>
      <c r="E40" s="161">
        <v>2014</v>
      </c>
      <c r="F40" s="241">
        <v>11.3</v>
      </c>
      <c r="G40" s="159"/>
      <c r="H40" s="159"/>
    </row>
    <row r="41" spans="1:8" s="160" customFormat="1" ht="13.9" customHeight="1">
      <c r="A41" s="155" t="s">
        <v>164</v>
      </c>
      <c r="B41" s="166" t="s">
        <v>165</v>
      </c>
      <c r="C41" s="156" t="s">
        <v>166</v>
      </c>
      <c r="D41" s="167" t="s">
        <v>141</v>
      </c>
      <c r="E41" s="158">
        <v>2006</v>
      </c>
      <c r="F41" s="241">
        <v>52</v>
      </c>
      <c r="G41" s="159"/>
      <c r="H41" s="159"/>
    </row>
    <row r="42" spans="1:8" s="162" customFormat="1" ht="13.9" customHeight="1">
      <c r="A42" s="166" t="s">
        <v>167</v>
      </c>
      <c r="B42" s="166" t="s">
        <v>168</v>
      </c>
      <c r="C42" s="168" t="s">
        <v>169</v>
      </c>
      <c r="D42" s="167" t="s">
        <v>146</v>
      </c>
      <c r="E42" s="158">
        <v>2005</v>
      </c>
      <c r="F42" s="241">
        <v>135</v>
      </c>
      <c r="G42" s="159"/>
      <c r="H42" s="159"/>
    </row>
    <row r="43" spans="1:8" s="160" customFormat="1" ht="13.9" customHeight="1">
      <c r="A43" s="155" t="s">
        <v>170</v>
      </c>
      <c r="B43" s="155" t="s">
        <v>171</v>
      </c>
      <c r="C43" s="156" t="s">
        <v>172</v>
      </c>
      <c r="D43" s="157" t="s">
        <v>137</v>
      </c>
      <c r="E43" s="161">
        <v>2004</v>
      </c>
      <c r="F43" s="241">
        <v>7.5</v>
      </c>
      <c r="G43" s="159"/>
      <c r="H43" s="159"/>
    </row>
    <row r="44" spans="1:8" s="162" customFormat="1" ht="13.9" customHeight="1">
      <c r="A44" s="155" t="s">
        <v>173</v>
      </c>
      <c r="B44" s="155" t="s">
        <v>265</v>
      </c>
      <c r="C44" s="156" t="s">
        <v>174</v>
      </c>
      <c r="D44" s="157" t="s">
        <v>137</v>
      </c>
      <c r="E44" s="161">
        <v>2011</v>
      </c>
      <c r="F44" s="241">
        <v>13</v>
      </c>
      <c r="G44" s="159"/>
      <c r="H44" s="159"/>
    </row>
    <row r="45" spans="1:8" s="162" customFormat="1" ht="13.9" customHeight="1">
      <c r="A45" s="155" t="s">
        <v>175</v>
      </c>
      <c r="B45" s="155" t="s">
        <v>176</v>
      </c>
      <c r="C45" s="156" t="s">
        <v>177</v>
      </c>
      <c r="D45" s="157" t="s">
        <v>178</v>
      </c>
      <c r="E45" s="158">
        <v>1990</v>
      </c>
      <c r="F45" s="241">
        <v>35</v>
      </c>
      <c r="G45" s="159"/>
      <c r="H45" s="235"/>
    </row>
    <row r="46" spans="1:8" s="162" customFormat="1" ht="13.9" customHeight="1">
      <c r="A46" s="155" t="s">
        <v>179</v>
      </c>
      <c r="B46" s="271" t="s">
        <v>311</v>
      </c>
      <c r="C46" s="156" t="s">
        <v>180</v>
      </c>
      <c r="D46" s="157" t="s">
        <v>137</v>
      </c>
      <c r="E46" s="161">
        <v>2013</v>
      </c>
      <c r="F46" s="242">
        <v>2</v>
      </c>
      <c r="G46" s="159"/>
      <c r="H46" s="235"/>
    </row>
    <row r="47" spans="1:8" s="160" customFormat="1" ht="13.9" customHeight="1">
      <c r="A47" s="155" t="s">
        <v>181</v>
      </c>
      <c r="B47" s="155" t="s">
        <v>266</v>
      </c>
      <c r="C47" s="156" t="s">
        <v>182</v>
      </c>
      <c r="D47" s="157" t="s">
        <v>137</v>
      </c>
      <c r="E47" s="169">
        <v>1985</v>
      </c>
      <c r="F47" s="241">
        <v>1.2</v>
      </c>
      <c r="G47" s="159"/>
      <c r="H47" s="159"/>
    </row>
    <row r="48" spans="1:8" s="162" customFormat="1" ht="13.9" customHeight="1">
      <c r="A48" s="155" t="s">
        <v>183</v>
      </c>
      <c r="B48" s="155" t="s">
        <v>184</v>
      </c>
      <c r="C48" s="156" t="s">
        <v>184</v>
      </c>
      <c r="D48" s="157" t="s">
        <v>137</v>
      </c>
      <c r="E48" s="158">
        <v>1989</v>
      </c>
      <c r="F48" s="242">
        <v>10</v>
      </c>
      <c r="G48" s="165"/>
      <c r="H48" s="165"/>
    </row>
    <row r="49" spans="1:9" s="162" customFormat="1" ht="13.9" customHeight="1">
      <c r="A49" s="166" t="s">
        <v>359</v>
      </c>
      <c r="B49" s="166" t="s">
        <v>185</v>
      </c>
      <c r="C49" s="168" t="s">
        <v>169</v>
      </c>
      <c r="D49" s="167" t="s">
        <v>146</v>
      </c>
      <c r="E49" s="158">
        <v>2013</v>
      </c>
      <c r="F49" s="241">
        <v>20</v>
      </c>
      <c r="G49" s="159"/>
      <c r="H49" s="235"/>
    </row>
    <row r="50" spans="1:9" s="162" customFormat="1" ht="13.9" customHeight="1">
      <c r="A50" s="155" t="s">
        <v>65</v>
      </c>
      <c r="B50" s="155" t="s">
        <v>313</v>
      </c>
      <c r="C50" s="156" t="s">
        <v>186</v>
      </c>
      <c r="D50" s="157" t="s">
        <v>137</v>
      </c>
      <c r="E50" s="161" t="s">
        <v>186</v>
      </c>
      <c r="F50" s="242">
        <v>3.2</v>
      </c>
      <c r="G50" s="159"/>
      <c r="H50" s="159"/>
    </row>
    <row r="51" spans="1:9" s="162" customFormat="1" ht="13.9" customHeight="1">
      <c r="A51" s="155" t="s">
        <v>188</v>
      </c>
      <c r="B51" s="155" t="s">
        <v>189</v>
      </c>
      <c r="C51" s="156" t="s">
        <v>190</v>
      </c>
      <c r="D51" s="157" t="s">
        <v>146</v>
      </c>
      <c r="E51" s="161">
        <v>2012</v>
      </c>
      <c r="F51" s="242">
        <v>9.6</v>
      </c>
      <c r="G51" s="170"/>
      <c r="H51" s="170"/>
    </row>
    <row r="52" spans="1:9" s="162" customFormat="1" ht="13.9" customHeight="1">
      <c r="A52" s="155" t="s">
        <v>362</v>
      </c>
      <c r="B52" s="155" t="s">
        <v>353</v>
      </c>
      <c r="C52" s="156" t="s">
        <v>190</v>
      </c>
      <c r="D52" s="441" t="s">
        <v>146</v>
      </c>
      <c r="E52" s="161">
        <v>2018</v>
      </c>
      <c r="F52" s="242">
        <v>2.7</v>
      </c>
      <c r="G52" s="170"/>
      <c r="H52" s="170"/>
    </row>
    <row r="53" spans="1:9" s="162" customFormat="1" ht="13.9" customHeight="1">
      <c r="A53" s="155" t="s">
        <v>361</v>
      </c>
      <c r="B53" s="155" t="s">
        <v>354</v>
      </c>
      <c r="C53" s="156" t="s">
        <v>190</v>
      </c>
      <c r="D53" s="441" t="s">
        <v>146</v>
      </c>
      <c r="E53" s="161">
        <v>2018</v>
      </c>
      <c r="F53" s="242">
        <v>2.7</v>
      </c>
      <c r="G53" s="170"/>
      <c r="H53" s="170"/>
    </row>
    <row r="54" spans="1:9" s="162" customFormat="1" ht="13.9" customHeight="1">
      <c r="A54" s="155" t="s">
        <v>355</v>
      </c>
      <c r="B54" s="155" t="s">
        <v>356</v>
      </c>
      <c r="C54" s="156" t="s">
        <v>62</v>
      </c>
      <c r="D54" s="441" t="s">
        <v>146</v>
      </c>
      <c r="E54" s="161">
        <v>2018</v>
      </c>
      <c r="F54" s="242">
        <v>1.6</v>
      </c>
      <c r="G54" s="170"/>
      <c r="H54" s="170"/>
    </row>
    <row r="55" spans="1:9" s="162" customFormat="1" ht="13.9" customHeight="1">
      <c r="A55" s="155" t="s">
        <v>357</v>
      </c>
      <c r="B55" s="155" t="s">
        <v>360</v>
      </c>
      <c r="C55" s="156" t="s">
        <v>190</v>
      </c>
      <c r="D55" s="441" t="s">
        <v>146</v>
      </c>
      <c r="E55" s="161">
        <v>2018</v>
      </c>
      <c r="F55" s="242">
        <v>2.7</v>
      </c>
      <c r="G55" s="170"/>
      <c r="H55" s="170"/>
    </row>
    <row r="56" spans="1:9" s="162" customFormat="1" ht="13.9" customHeight="1">
      <c r="A56" s="155" t="s">
        <v>191</v>
      </c>
      <c r="B56" s="155" t="s">
        <v>248</v>
      </c>
      <c r="C56" s="156" t="s">
        <v>169</v>
      </c>
      <c r="D56" s="157" t="s">
        <v>187</v>
      </c>
      <c r="E56" s="161">
        <v>2007</v>
      </c>
      <c r="F56" s="241">
        <v>2</v>
      </c>
      <c r="G56" s="170"/>
      <c r="H56" s="170"/>
    </row>
    <row r="57" spans="1:9" s="162" customFormat="1" ht="13.9" customHeight="1">
      <c r="A57" s="155" t="s">
        <v>191</v>
      </c>
      <c r="B57" s="155" t="s">
        <v>314</v>
      </c>
      <c r="C57" s="156" t="s">
        <v>169</v>
      </c>
      <c r="D57" s="157" t="s">
        <v>187</v>
      </c>
      <c r="E57" s="161" t="s">
        <v>306</v>
      </c>
      <c r="F57" s="241">
        <v>1.9</v>
      </c>
      <c r="G57" s="159" t="s">
        <v>13</v>
      </c>
      <c r="H57" s="165"/>
      <c r="I57" s="165"/>
    </row>
    <row r="58" spans="1:9" s="162" customFormat="1" ht="13.9" customHeight="1">
      <c r="A58" s="155" t="s">
        <v>192</v>
      </c>
      <c r="B58" s="155" t="s">
        <v>193</v>
      </c>
      <c r="C58" s="156" t="s">
        <v>62</v>
      </c>
      <c r="D58" s="157" t="s">
        <v>194</v>
      </c>
      <c r="E58" s="161">
        <v>1995</v>
      </c>
      <c r="F58" s="241">
        <v>65</v>
      </c>
      <c r="G58" s="165"/>
      <c r="H58" s="165"/>
    </row>
    <row r="59" spans="1:9" s="160" customFormat="1" ht="13.9" customHeight="1">
      <c r="A59" s="155" t="s">
        <v>267</v>
      </c>
      <c r="B59" s="155" t="s">
        <v>238</v>
      </c>
      <c r="C59" s="156" t="s">
        <v>174</v>
      </c>
      <c r="D59" s="157" t="s">
        <v>146</v>
      </c>
      <c r="E59" s="161">
        <v>2014</v>
      </c>
      <c r="F59" s="241">
        <v>10</v>
      </c>
      <c r="G59" s="159"/>
      <c r="H59" s="159"/>
    </row>
    <row r="60" spans="1:9" s="160" customFormat="1" ht="13.9" customHeight="1">
      <c r="A60" s="155" t="s">
        <v>267</v>
      </c>
      <c r="B60" s="155" t="s">
        <v>268</v>
      </c>
      <c r="C60" s="156" t="s">
        <v>174</v>
      </c>
      <c r="D60" s="157" t="s">
        <v>146</v>
      </c>
      <c r="E60" s="161">
        <v>2016</v>
      </c>
      <c r="F60" s="241">
        <v>25</v>
      </c>
      <c r="G60" s="159"/>
      <c r="H60" s="159"/>
    </row>
    <row r="61" spans="1:9" s="160" customFormat="1" ht="13.9" customHeight="1">
      <c r="A61" s="155" t="s">
        <v>302</v>
      </c>
      <c r="B61" s="155" t="s">
        <v>303</v>
      </c>
      <c r="C61" s="156" t="s">
        <v>299</v>
      </c>
      <c r="D61" s="157" t="s">
        <v>146</v>
      </c>
      <c r="E61" s="161">
        <v>2017</v>
      </c>
      <c r="F61" s="241">
        <v>25</v>
      </c>
      <c r="G61" s="159"/>
      <c r="H61" s="159"/>
    </row>
    <row r="62" spans="1:9" s="160" customFormat="1" ht="13.9" customHeight="1">
      <c r="A62" s="155" t="s">
        <v>405</v>
      </c>
      <c r="B62" s="155" t="s">
        <v>215</v>
      </c>
      <c r="C62" s="156" t="s">
        <v>215</v>
      </c>
      <c r="D62" s="441" t="s">
        <v>146</v>
      </c>
      <c r="E62" s="161">
        <v>2018</v>
      </c>
      <c r="F62" s="241">
        <v>80</v>
      </c>
      <c r="G62" s="159"/>
      <c r="H62" s="159"/>
    </row>
    <row r="63" spans="1:9" s="160" customFormat="1" ht="13.9" customHeight="1">
      <c r="A63" s="155" t="s">
        <v>343</v>
      </c>
      <c r="B63" s="155" t="s">
        <v>344</v>
      </c>
      <c r="C63" s="156" t="s">
        <v>200</v>
      </c>
      <c r="D63" s="441" t="s">
        <v>146</v>
      </c>
      <c r="E63" s="161">
        <v>2006</v>
      </c>
      <c r="F63" s="242">
        <v>9</v>
      </c>
      <c r="G63" s="159"/>
      <c r="H63" s="159"/>
    </row>
    <row r="64" spans="1:9" s="160" customFormat="1" ht="13.9" customHeight="1">
      <c r="A64" s="155" t="s">
        <v>392</v>
      </c>
      <c r="B64" s="155" t="s">
        <v>391</v>
      </c>
      <c r="C64" s="156" t="s">
        <v>163</v>
      </c>
      <c r="D64" s="441" t="s">
        <v>146</v>
      </c>
      <c r="E64" s="161">
        <v>2020</v>
      </c>
      <c r="F64" s="242">
        <v>80</v>
      </c>
      <c r="G64" s="159"/>
      <c r="H64" s="159"/>
    </row>
    <row r="65" spans="1:8" s="160" customFormat="1" ht="13.9" customHeight="1">
      <c r="A65" s="155" t="s">
        <v>292</v>
      </c>
      <c r="B65" s="155" t="s">
        <v>293</v>
      </c>
      <c r="C65" s="156" t="s">
        <v>95</v>
      </c>
      <c r="D65" s="157" t="s">
        <v>301</v>
      </c>
      <c r="E65" s="161">
        <v>2017</v>
      </c>
      <c r="F65" s="241">
        <v>3</v>
      </c>
      <c r="G65" s="159"/>
      <c r="H65" s="159"/>
    </row>
    <row r="66" spans="1:8" s="160" customFormat="1" ht="13.9" customHeight="1">
      <c r="A66" s="155" t="s">
        <v>292</v>
      </c>
      <c r="B66" s="155" t="s">
        <v>294</v>
      </c>
      <c r="C66" s="156" t="s">
        <v>299</v>
      </c>
      <c r="D66" s="157" t="s">
        <v>301</v>
      </c>
      <c r="E66" s="161">
        <v>2017</v>
      </c>
      <c r="F66" s="241">
        <v>2</v>
      </c>
      <c r="G66" s="159"/>
      <c r="H66" s="159"/>
    </row>
    <row r="67" spans="1:8" s="160" customFormat="1" ht="13.9" customHeight="1">
      <c r="A67" s="155" t="s">
        <v>292</v>
      </c>
      <c r="B67" s="155" t="s">
        <v>295</v>
      </c>
      <c r="C67" s="156" t="s">
        <v>220</v>
      </c>
      <c r="D67" s="157" t="s">
        <v>301</v>
      </c>
      <c r="E67" s="161">
        <v>2017</v>
      </c>
      <c r="F67" s="241">
        <v>3</v>
      </c>
      <c r="G67" s="159"/>
      <c r="H67" s="159"/>
    </row>
    <row r="68" spans="1:8" s="160" customFormat="1" ht="13.9" customHeight="1">
      <c r="A68" s="155" t="s">
        <v>292</v>
      </c>
      <c r="B68" s="155" t="s">
        <v>296</v>
      </c>
      <c r="C68" s="156" t="s">
        <v>95</v>
      </c>
      <c r="D68" s="157" t="s">
        <v>301</v>
      </c>
      <c r="E68" s="161">
        <v>2017</v>
      </c>
      <c r="F68" s="241">
        <v>3</v>
      </c>
      <c r="G68" s="159"/>
      <c r="H68" s="159"/>
    </row>
    <row r="69" spans="1:8" s="160" customFormat="1" ht="13.9" customHeight="1">
      <c r="A69" s="155" t="s">
        <v>292</v>
      </c>
      <c r="B69" s="155" t="s">
        <v>297</v>
      </c>
      <c r="C69" s="156" t="s">
        <v>300</v>
      </c>
      <c r="D69" s="157" t="s">
        <v>301</v>
      </c>
      <c r="E69" s="161">
        <v>2017</v>
      </c>
      <c r="F69" s="241">
        <v>3</v>
      </c>
      <c r="G69" s="159"/>
      <c r="H69" s="159"/>
    </row>
    <row r="70" spans="1:8" s="160" customFormat="1" ht="13.9" customHeight="1">
      <c r="A70" s="155" t="s">
        <v>292</v>
      </c>
      <c r="B70" s="155" t="s">
        <v>298</v>
      </c>
      <c r="C70" s="156" t="s">
        <v>200</v>
      </c>
      <c r="D70" s="157" t="s">
        <v>301</v>
      </c>
      <c r="E70" s="161">
        <v>2017</v>
      </c>
      <c r="F70" s="241">
        <v>3</v>
      </c>
      <c r="G70" s="159"/>
      <c r="H70" s="159"/>
    </row>
    <row r="71" spans="1:8" s="162" customFormat="1" ht="13.9" customHeight="1">
      <c r="A71" s="155"/>
      <c r="B71" s="155"/>
      <c r="C71" s="156"/>
      <c r="D71" s="157"/>
      <c r="E71" s="161"/>
      <c r="F71" s="242"/>
      <c r="G71" s="165"/>
      <c r="H71" s="165"/>
    </row>
    <row r="72" spans="1:8" s="162" customFormat="1" ht="13.9" customHeight="1">
      <c r="A72" s="155" t="s">
        <v>195</v>
      </c>
      <c r="B72" s="155" t="s">
        <v>196</v>
      </c>
      <c r="C72" s="156" t="s">
        <v>140</v>
      </c>
      <c r="D72" s="157" t="s">
        <v>197</v>
      </c>
      <c r="E72" s="161">
        <v>2010</v>
      </c>
      <c r="F72" s="241">
        <v>5.5</v>
      </c>
      <c r="G72" s="159"/>
      <c r="H72" s="159"/>
    </row>
    <row r="73" spans="1:8" s="162" customFormat="1" ht="13.9" customHeight="1">
      <c r="A73" s="155"/>
      <c r="B73" s="155"/>
      <c r="C73" s="156"/>
      <c r="D73" s="157"/>
      <c r="E73" s="161"/>
      <c r="F73" s="241"/>
      <c r="G73" s="159"/>
      <c r="H73" s="159"/>
    </row>
    <row r="74" spans="1:8" s="162" customFormat="1" ht="13.9" customHeight="1">
      <c r="A74" s="155" t="s">
        <v>72</v>
      </c>
      <c r="B74" s="155" t="s">
        <v>198</v>
      </c>
      <c r="C74" s="156" t="s">
        <v>142</v>
      </c>
      <c r="D74" s="157" t="s">
        <v>137</v>
      </c>
      <c r="E74" s="161">
        <v>1910</v>
      </c>
      <c r="F74" s="241">
        <v>4.0999999999999996</v>
      </c>
      <c r="G74" s="159"/>
      <c r="H74" s="159"/>
    </row>
    <row r="75" spans="1:8" s="162" customFormat="1" ht="13.9" customHeight="1">
      <c r="A75" s="155"/>
      <c r="B75" s="155"/>
      <c r="C75" s="156"/>
      <c r="D75" s="157"/>
      <c r="E75" s="161"/>
      <c r="F75" s="241"/>
      <c r="G75" s="159"/>
      <c r="H75" s="159"/>
    </row>
    <row r="76" spans="1:8" s="162" customFormat="1" ht="13.9" customHeight="1">
      <c r="A76" s="229" t="s">
        <v>271</v>
      </c>
      <c r="B76" s="155"/>
      <c r="C76" s="156"/>
      <c r="D76" s="157"/>
      <c r="E76" s="161"/>
      <c r="F76" s="241"/>
      <c r="G76" s="159"/>
      <c r="H76" s="159"/>
    </row>
    <row r="77" spans="1:8" s="162" customFormat="1" ht="13.9" customHeight="1">
      <c r="A77" s="155" t="s">
        <v>254</v>
      </c>
      <c r="B77" s="155" t="s">
        <v>203</v>
      </c>
      <c r="C77" s="156" t="s">
        <v>177</v>
      </c>
      <c r="D77" s="157" t="s">
        <v>202</v>
      </c>
      <c r="E77" s="161">
        <v>1984</v>
      </c>
      <c r="F77" s="241">
        <v>740</v>
      </c>
      <c r="G77" s="159"/>
      <c r="H77" s="159"/>
    </row>
    <row r="78" spans="1:8" s="162" customFormat="1" ht="13.9" customHeight="1">
      <c r="A78" s="155" t="s">
        <v>204</v>
      </c>
      <c r="B78" s="155"/>
      <c r="C78" s="156"/>
      <c r="D78" s="157"/>
      <c r="E78" s="161"/>
      <c r="F78" s="243"/>
      <c r="G78" s="170"/>
      <c r="H78" s="159"/>
    </row>
    <row r="79" spans="1:8" s="162" customFormat="1" ht="13.9" customHeight="1">
      <c r="A79" s="155" t="s">
        <v>205</v>
      </c>
      <c r="B79" s="155"/>
      <c r="C79" s="156"/>
      <c r="D79" s="171"/>
      <c r="E79" s="172"/>
      <c r="F79" s="244"/>
      <c r="G79" s="173"/>
      <c r="H79" s="159"/>
    </row>
    <row r="80" spans="1:8" s="162" customFormat="1" ht="13.9" customHeight="1">
      <c r="A80" s="155" t="s">
        <v>206</v>
      </c>
      <c r="B80" s="155"/>
      <c r="C80" s="156"/>
      <c r="D80" s="171"/>
      <c r="E80" s="172"/>
      <c r="F80" s="244"/>
      <c r="G80" s="173"/>
      <c r="H80" s="159"/>
    </row>
    <row r="81" spans="1:8" s="162" customFormat="1" ht="13.9" customHeight="1">
      <c r="A81" s="155" t="s">
        <v>255</v>
      </c>
      <c r="B81" s="155" t="s">
        <v>207</v>
      </c>
      <c r="C81" s="156" t="s">
        <v>177</v>
      </c>
      <c r="D81" s="157" t="s">
        <v>202</v>
      </c>
      <c r="E81" s="161">
        <v>1986</v>
      </c>
      <c r="F81" s="241">
        <v>740</v>
      </c>
      <c r="G81" s="159"/>
      <c r="H81" s="159"/>
    </row>
    <row r="82" spans="1:8" s="162" customFormat="1" ht="13.9" customHeight="1">
      <c r="A82" s="155" t="s">
        <v>208</v>
      </c>
      <c r="B82" s="155"/>
      <c r="C82" s="156"/>
      <c r="D82" s="171"/>
      <c r="E82" s="172"/>
      <c r="F82" s="244"/>
      <c r="G82" s="173"/>
      <c r="H82" s="159"/>
    </row>
    <row r="83" spans="1:8" s="162" customFormat="1" ht="13.9" customHeight="1">
      <c r="A83" s="155" t="s">
        <v>206</v>
      </c>
      <c r="B83" s="155"/>
      <c r="C83" s="156"/>
      <c r="D83" s="171"/>
      <c r="E83" s="172"/>
      <c r="F83" s="244"/>
      <c r="G83" s="173"/>
      <c r="H83" s="159"/>
    </row>
    <row r="84" spans="1:8" s="162" customFormat="1" ht="13.9" customHeight="1">
      <c r="A84" s="155" t="s">
        <v>209</v>
      </c>
      <c r="B84" s="155"/>
      <c r="C84" s="156"/>
      <c r="D84" s="171"/>
      <c r="E84" s="172"/>
      <c r="F84" s="244"/>
      <c r="G84" s="173"/>
      <c r="H84" s="159"/>
    </row>
    <row r="85" spans="1:8" ht="13.9" customHeight="1">
      <c r="A85" s="155"/>
      <c r="B85" s="155"/>
      <c r="C85" s="156"/>
      <c r="D85" s="157"/>
      <c r="E85" s="158"/>
      <c r="F85" s="241"/>
    </row>
    <row r="86" spans="1:8" s="162" customFormat="1" ht="16.149999999999999" customHeight="1">
      <c r="A86" s="155" t="s">
        <v>274</v>
      </c>
      <c r="B86" s="155" t="s">
        <v>253</v>
      </c>
      <c r="C86" s="156" t="s">
        <v>144</v>
      </c>
      <c r="D86" s="157" t="s">
        <v>137</v>
      </c>
      <c r="E86" s="158">
        <v>1938</v>
      </c>
      <c r="F86" s="241">
        <v>208</v>
      </c>
      <c r="G86" s="159"/>
      <c r="H86" s="159"/>
    </row>
    <row r="87" spans="1:8" s="162" customFormat="1" ht="13.9" customHeight="1">
      <c r="A87" s="155"/>
      <c r="B87" s="155"/>
      <c r="C87" s="156"/>
      <c r="D87" s="157"/>
      <c r="E87" s="161"/>
      <c r="F87" s="241"/>
      <c r="G87" s="165"/>
      <c r="H87" s="165"/>
    </row>
    <row r="88" spans="1:8" s="162" customFormat="1" ht="13.9" customHeight="1">
      <c r="A88" s="155" t="s">
        <v>221</v>
      </c>
      <c r="B88" s="155" t="s">
        <v>222</v>
      </c>
      <c r="C88" s="156" t="s">
        <v>95</v>
      </c>
      <c r="D88" s="157" t="s">
        <v>137</v>
      </c>
      <c r="E88" s="161">
        <v>1953</v>
      </c>
      <c r="F88" s="243">
        <v>49.8</v>
      </c>
      <c r="G88" s="159"/>
      <c r="H88" s="159"/>
    </row>
    <row r="89" spans="1:8" s="162" customFormat="1" ht="13.9" customHeight="1">
      <c r="A89" s="155" t="s">
        <v>221</v>
      </c>
      <c r="B89" s="155" t="s">
        <v>223</v>
      </c>
      <c r="C89" s="156" t="s">
        <v>220</v>
      </c>
      <c r="D89" s="157" t="s">
        <v>137</v>
      </c>
      <c r="E89" s="158">
        <v>1966</v>
      </c>
      <c r="F89" s="243">
        <v>250</v>
      </c>
      <c r="G89" s="165"/>
      <c r="H89" s="165"/>
    </row>
    <row r="90" spans="1:8" s="162" customFormat="1" ht="13.9" customHeight="1">
      <c r="A90" s="155" t="s">
        <v>224</v>
      </c>
      <c r="B90" s="155" t="s">
        <v>225</v>
      </c>
      <c r="C90" s="156" t="s">
        <v>142</v>
      </c>
      <c r="D90" s="157" t="s">
        <v>137</v>
      </c>
      <c r="E90" s="158">
        <v>1952</v>
      </c>
      <c r="F90" s="241">
        <v>428</v>
      </c>
      <c r="G90" s="165"/>
      <c r="H90" s="165"/>
    </row>
    <row r="91" spans="1:8" s="162" customFormat="1" ht="13.9" customHeight="1">
      <c r="A91" s="155"/>
      <c r="B91" s="155"/>
      <c r="C91" s="156"/>
      <c r="D91" s="157"/>
      <c r="E91" s="161"/>
      <c r="F91" s="241"/>
      <c r="G91" s="165"/>
      <c r="H91" s="170"/>
    </row>
    <row r="92" spans="1:8" s="162" customFormat="1" ht="13.9" customHeight="1">
      <c r="A92" s="174" t="s">
        <v>226</v>
      </c>
      <c r="B92" s="155" t="s">
        <v>316</v>
      </c>
      <c r="C92" s="156" t="s">
        <v>227</v>
      </c>
      <c r="D92" s="157" t="s">
        <v>137</v>
      </c>
      <c r="E92" s="158">
        <v>1943</v>
      </c>
      <c r="F92" s="243">
        <v>185.3</v>
      </c>
      <c r="G92" s="165"/>
      <c r="H92" s="170"/>
    </row>
    <row r="93" spans="1:8" s="162" customFormat="1" ht="13.9" customHeight="1">
      <c r="A93" s="175" t="s">
        <v>228</v>
      </c>
      <c r="B93" s="176" t="s">
        <v>229</v>
      </c>
      <c r="C93" s="177" t="s">
        <v>159</v>
      </c>
      <c r="D93" s="178" t="s">
        <v>137</v>
      </c>
      <c r="E93" s="179">
        <v>1975</v>
      </c>
      <c r="F93" s="245">
        <v>525</v>
      </c>
      <c r="G93" s="159"/>
      <c r="H93" s="159"/>
    </row>
    <row r="94" spans="1:8" s="162" customFormat="1" ht="13.9" customHeight="1">
      <c r="A94" s="151"/>
      <c r="B94" s="151"/>
      <c r="C94" s="144"/>
      <c r="D94" s="180"/>
      <c r="E94" s="153"/>
      <c r="F94" s="154"/>
      <c r="G94" s="159"/>
      <c r="H94" s="159"/>
    </row>
    <row r="95" spans="1:8" s="160" customFormat="1" ht="13.9" customHeight="1">
      <c r="A95" s="274" t="s">
        <v>230</v>
      </c>
      <c r="B95" s="151"/>
      <c r="C95" s="144"/>
      <c r="D95" s="180"/>
      <c r="E95" s="180"/>
      <c r="F95" s="273">
        <f>SUM(F6:F93)</f>
        <v>5768.4</v>
      </c>
      <c r="G95" s="165"/>
      <c r="H95" s="170"/>
    </row>
    <row r="96" spans="1:8" s="162" customFormat="1" ht="13.9" customHeight="1">
      <c r="A96" s="151"/>
      <c r="B96" s="151"/>
      <c r="C96" s="144"/>
      <c r="D96" s="180"/>
      <c r="E96" s="153"/>
      <c r="F96" s="182"/>
      <c r="G96" s="159"/>
      <c r="H96" s="159"/>
    </row>
    <row r="97" spans="1:8" ht="13.9" customHeight="1">
      <c r="A97" s="181" t="s">
        <v>13</v>
      </c>
      <c r="E97" s="180"/>
      <c r="F97" s="183"/>
    </row>
    <row r="98" spans="1:8" ht="13.9" customHeight="1">
      <c r="A98" s="512" t="s">
        <v>310</v>
      </c>
      <c r="B98" s="512"/>
      <c r="C98" s="512"/>
      <c r="D98" s="512"/>
      <c r="E98" s="512"/>
      <c r="F98" s="512"/>
      <c r="G98" s="183"/>
      <c r="H98" s="183"/>
    </row>
    <row r="99" spans="1:8" ht="13.9" customHeight="1">
      <c r="A99" s="512"/>
      <c r="B99" s="512"/>
      <c r="C99" s="512"/>
      <c r="D99" s="512"/>
      <c r="E99" s="512"/>
      <c r="F99" s="512"/>
      <c r="G99" s="183"/>
      <c r="H99" s="183"/>
    </row>
    <row r="100" spans="1:8" ht="13.9" customHeight="1">
      <c r="A100" s="272" t="s">
        <v>269</v>
      </c>
      <c r="B100" s="269"/>
      <c r="C100" s="269"/>
      <c r="D100" s="269"/>
      <c r="E100" s="269"/>
      <c r="F100" s="246"/>
      <c r="G100" s="182"/>
      <c r="H100" s="182"/>
    </row>
    <row r="101" spans="1:8" s="184" customFormat="1" ht="13.9" customHeight="1">
      <c r="A101" s="268" t="s">
        <v>270</v>
      </c>
      <c r="B101" s="269"/>
      <c r="C101" s="269"/>
      <c r="D101" s="269"/>
      <c r="E101" s="269"/>
      <c r="F101" s="246"/>
      <c r="G101" s="185"/>
      <c r="H101" s="185"/>
    </row>
    <row r="102" spans="1:8" s="184" customFormat="1" ht="15.6" customHeight="1">
      <c r="A102" s="505" t="s">
        <v>312</v>
      </c>
      <c r="B102" s="505"/>
      <c r="C102" s="505"/>
      <c r="D102" s="505"/>
      <c r="E102" s="505"/>
      <c r="F102" s="505"/>
      <c r="G102" s="231"/>
      <c r="H102" s="231"/>
    </row>
    <row r="103" spans="1:8" s="184" customFormat="1" ht="41.45" customHeight="1">
      <c r="A103" s="510" t="s">
        <v>364</v>
      </c>
      <c r="B103" s="510"/>
      <c r="C103" s="510"/>
      <c r="D103" s="510"/>
      <c r="E103" s="510"/>
      <c r="F103" s="510"/>
      <c r="G103" s="185"/>
      <c r="H103" s="185"/>
    </row>
    <row r="104" spans="1:8" s="184" customFormat="1" ht="28.15" customHeight="1">
      <c r="A104" s="505" t="s">
        <v>273</v>
      </c>
      <c r="B104" s="505"/>
      <c r="C104" s="505"/>
      <c r="D104" s="505"/>
      <c r="E104" s="505"/>
      <c r="F104" s="505"/>
      <c r="G104" s="230"/>
      <c r="H104" s="230"/>
    </row>
    <row r="105" spans="1:8" s="184" customFormat="1" ht="30.6" customHeight="1">
      <c r="A105" s="505" t="s">
        <v>439</v>
      </c>
      <c r="B105" s="505"/>
      <c r="C105" s="505"/>
      <c r="D105" s="505"/>
      <c r="E105" s="505"/>
      <c r="F105" s="505"/>
      <c r="G105" s="231"/>
      <c r="H105" s="231"/>
    </row>
    <row r="106" spans="1:8" s="184" customFormat="1" ht="19.149999999999999" customHeight="1">
      <c r="A106" s="511" t="s">
        <v>315</v>
      </c>
      <c r="B106" s="505"/>
      <c r="C106" s="505"/>
      <c r="D106" s="505"/>
      <c r="E106" s="505"/>
      <c r="F106" s="505"/>
      <c r="G106" s="231"/>
      <c r="H106" s="231"/>
    </row>
    <row r="107" spans="1:8" s="184" customFormat="1" ht="30.6" customHeight="1">
      <c r="A107" s="508" t="s">
        <v>317</v>
      </c>
      <c r="B107" s="509"/>
      <c r="C107" s="509"/>
      <c r="D107" s="509"/>
      <c r="E107" s="509"/>
      <c r="F107" s="509"/>
      <c r="G107" s="187"/>
      <c r="H107" s="186"/>
    </row>
    <row r="109" spans="1:8" s="184" customFormat="1" ht="13.15" customHeight="1">
      <c r="A109" s="506" t="s">
        <v>413</v>
      </c>
      <c r="B109" s="506"/>
      <c r="C109" s="506"/>
      <c r="D109" s="506"/>
      <c r="E109" s="506"/>
      <c r="F109" s="506"/>
      <c r="G109" s="187"/>
      <c r="H109" s="186"/>
    </row>
    <row r="110" spans="1:8" s="184" customFormat="1">
      <c r="A110" s="506"/>
      <c r="B110" s="506"/>
      <c r="C110" s="506"/>
      <c r="D110" s="506"/>
      <c r="E110" s="506"/>
      <c r="F110" s="506"/>
      <c r="G110" s="232"/>
      <c r="H110" s="232"/>
    </row>
    <row r="111" spans="1:8">
      <c r="A111" s="506"/>
      <c r="B111" s="506"/>
      <c r="C111" s="506"/>
      <c r="D111" s="506"/>
      <c r="E111" s="506"/>
      <c r="F111" s="506"/>
    </row>
    <row r="112" spans="1:8" ht="39.75" customHeight="1">
      <c r="A112" s="506"/>
      <c r="B112" s="506"/>
      <c r="C112" s="506"/>
      <c r="D112" s="506"/>
      <c r="E112" s="506"/>
      <c r="F112" s="506"/>
    </row>
  </sheetData>
  <mergeCells count="9">
    <mergeCell ref="A105:F105"/>
    <mergeCell ref="A109:F112"/>
    <mergeCell ref="A104:F104"/>
    <mergeCell ref="A1:F1"/>
    <mergeCell ref="A107:F107"/>
    <mergeCell ref="A103:F103"/>
    <mergeCell ref="A102:F102"/>
    <mergeCell ref="A106:F106"/>
    <mergeCell ref="A98:F9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44:U45"/>
  <sheetViews>
    <sheetView workbookViewId="0"/>
  </sheetViews>
  <sheetFormatPr defaultRowHeight="15"/>
  <sheetData>
    <row r="44" spans="6:21">
      <c r="F44">
        <v>2005</v>
      </c>
      <c r="G44" s="500">
        <v>2006</v>
      </c>
      <c r="H44" s="500">
        <v>2007</v>
      </c>
      <c r="I44" s="500">
        <v>2008</v>
      </c>
      <c r="J44" s="500">
        <v>2009</v>
      </c>
      <c r="K44" s="500">
        <v>2010</v>
      </c>
      <c r="L44" s="500">
        <v>2011</v>
      </c>
      <c r="M44" s="500">
        <v>2012</v>
      </c>
      <c r="N44" s="500">
        <v>2013</v>
      </c>
      <c r="O44" s="500">
        <v>2014</v>
      </c>
      <c r="P44" s="500">
        <v>2015</v>
      </c>
      <c r="Q44" s="500">
        <v>2016</v>
      </c>
      <c r="R44" s="500">
        <v>2017</v>
      </c>
      <c r="S44" s="500">
        <v>2018</v>
      </c>
      <c r="T44" s="500">
        <v>2019</v>
      </c>
      <c r="U44" s="500">
        <v>2020</v>
      </c>
    </row>
    <row r="45" spans="6:21">
      <c r="F45" s="501">
        <v>135.80000000000001</v>
      </c>
      <c r="G45" s="501">
        <v>144.80000000000001</v>
      </c>
      <c r="H45" s="501">
        <v>166.8</v>
      </c>
      <c r="I45" s="501">
        <v>166.8</v>
      </c>
      <c r="J45" s="501">
        <v>166.8</v>
      </c>
      <c r="K45" s="501">
        <v>386.8</v>
      </c>
      <c r="L45" s="501">
        <v>386.8</v>
      </c>
      <c r="M45" s="501">
        <v>625.4</v>
      </c>
      <c r="N45" s="501">
        <v>645.4</v>
      </c>
      <c r="O45" s="501">
        <v>665.1</v>
      </c>
      <c r="P45" s="501">
        <v>665.1</v>
      </c>
      <c r="Q45" s="501">
        <v>690.1</v>
      </c>
      <c r="R45" s="501">
        <v>690.1</v>
      </c>
      <c r="S45" s="501">
        <v>806.00000000000023</v>
      </c>
      <c r="T45" s="501">
        <v>807.60000000000014</v>
      </c>
      <c r="U45" s="501">
        <v>887.60000000000014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61"/>
  <sheetViews>
    <sheetView workbookViewId="0">
      <selection sqref="A1:U1"/>
    </sheetView>
  </sheetViews>
  <sheetFormatPr defaultColWidth="8.85546875" defaultRowHeight="12.75"/>
  <cols>
    <col min="1" max="1" width="2.140625" style="194" customWidth="1"/>
    <col min="2" max="2" width="34" style="190" customWidth="1"/>
    <col min="3" max="3" width="10.42578125" style="195" customWidth="1"/>
    <col min="4" max="10" width="10.42578125" style="190" customWidth="1"/>
    <col min="11" max="11" width="13.7109375" style="190" customWidth="1"/>
    <col min="12" max="16" width="10.42578125" style="190" customWidth="1"/>
    <col min="17" max="17" width="10.5703125" style="190" customWidth="1"/>
    <col min="18" max="18" width="9.42578125" style="190" customWidth="1"/>
    <col min="19" max="19" width="9.42578125" style="116" customWidth="1"/>
    <col min="20" max="20" width="4.85546875" style="116" customWidth="1"/>
    <col min="21" max="21" width="11.28515625" style="190" customWidth="1"/>
    <col min="22" max="22" width="3" style="117" customWidth="1"/>
    <col min="23" max="23" width="4.5703125" style="117" customWidth="1"/>
    <col min="24" max="24" width="11.7109375" style="117" customWidth="1"/>
    <col min="25" max="25" width="8.42578125" style="117" customWidth="1"/>
    <col min="26" max="26" width="12.42578125" style="117" customWidth="1"/>
    <col min="27" max="27" width="10.42578125" style="190" customWidth="1"/>
    <col min="28" max="28" width="9.5703125" style="190" customWidth="1"/>
    <col min="29" max="16384" width="8.85546875" style="190"/>
  </cols>
  <sheetData>
    <row r="1" spans="1:32" ht="17.45" customHeight="1">
      <c r="A1" s="513" t="s">
        <v>428</v>
      </c>
      <c r="B1" s="514"/>
      <c r="C1" s="514"/>
      <c r="D1" s="514"/>
      <c r="E1" s="514"/>
      <c r="F1" s="514"/>
      <c r="G1" s="514"/>
      <c r="H1" s="514"/>
      <c r="I1" s="514"/>
      <c r="J1" s="514"/>
      <c r="K1" s="514"/>
      <c r="L1" s="514"/>
      <c r="M1" s="514"/>
      <c r="N1" s="514"/>
      <c r="O1" s="514"/>
      <c r="P1" s="514"/>
      <c r="Q1" s="514"/>
      <c r="R1" s="514"/>
      <c r="S1" s="514"/>
      <c r="T1" s="514"/>
      <c r="U1" s="514"/>
    </row>
    <row r="2" spans="1:32">
      <c r="A2" s="191"/>
      <c r="B2" s="192"/>
      <c r="C2" s="193"/>
      <c r="D2" s="193"/>
    </row>
    <row r="3" spans="1:32" ht="16.149999999999999" customHeight="1">
      <c r="A3" s="194" t="s">
        <v>78</v>
      </c>
      <c r="B3" s="195"/>
      <c r="C3" s="196"/>
      <c r="D3" s="197"/>
      <c r="E3" s="197"/>
      <c r="F3" s="198"/>
      <c r="G3" s="198"/>
      <c r="H3" s="198"/>
      <c r="I3" s="198"/>
      <c r="J3" s="198"/>
      <c r="K3" s="198"/>
      <c r="L3" s="198"/>
      <c r="M3" s="198"/>
      <c r="N3" s="198"/>
      <c r="O3" s="198"/>
      <c r="P3" s="198"/>
      <c r="Q3" s="518" t="s">
        <v>307</v>
      </c>
      <c r="R3" s="519"/>
      <c r="S3" s="520"/>
      <c r="T3" s="440"/>
      <c r="U3" s="517" t="s">
        <v>330</v>
      </c>
    </row>
    <row r="4" spans="1:32">
      <c r="A4" s="199"/>
      <c r="B4" s="200" t="s">
        <v>79</v>
      </c>
      <c r="C4" s="363">
        <v>2006</v>
      </c>
      <c r="D4" s="201">
        <v>2007</v>
      </c>
      <c r="E4" s="201">
        <v>2008</v>
      </c>
      <c r="F4" s="201">
        <v>2009</v>
      </c>
      <c r="G4" s="201">
        <v>2010</v>
      </c>
      <c r="H4" s="201">
        <v>2011</v>
      </c>
      <c r="I4" s="201">
        <v>2012</v>
      </c>
      <c r="J4" s="201">
        <v>2013</v>
      </c>
      <c r="K4" s="201">
        <v>2014</v>
      </c>
      <c r="L4" s="201">
        <v>2015</v>
      </c>
      <c r="M4" s="201">
        <v>2016</v>
      </c>
      <c r="N4" s="201">
        <v>2017</v>
      </c>
      <c r="O4" s="201">
        <v>2018</v>
      </c>
      <c r="P4" s="201"/>
      <c r="Q4" s="451" t="s">
        <v>388</v>
      </c>
      <c r="R4" s="443" t="s">
        <v>346</v>
      </c>
      <c r="S4" s="364" t="s">
        <v>239</v>
      </c>
      <c r="T4" s="364"/>
      <c r="U4" s="517"/>
    </row>
    <row r="5" spans="1:32">
      <c r="A5" s="199"/>
      <c r="B5" s="195"/>
      <c r="C5" s="365"/>
      <c r="D5" s="117"/>
      <c r="E5" s="117"/>
      <c r="Q5" s="452"/>
      <c r="R5" s="444"/>
      <c r="S5" s="366"/>
      <c r="T5" s="366"/>
      <c r="U5" s="195"/>
    </row>
    <row r="6" spans="1:32">
      <c r="A6" s="194" t="s">
        <v>53</v>
      </c>
      <c r="B6" s="195"/>
      <c r="C6" s="365"/>
      <c r="D6" s="117"/>
      <c r="E6" s="117"/>
      <c r="Q6" s="452"/>
      <c r="R6" s="444"/>
      <c r="S6" s="366"/>
      <c r="T6" s="366"/>
      <c r="U6" s="195"/>
      <c r="AB6" s="117"/>
      <c r="AC6" s="117"/>
      <c r="AD6" s="117"/>
      <c r="AE6" s="117"/>
      <c r="AF6" s="117"/>
    </row>
    <row r="7" spans="1:32" ht="15">
      <c r="B7" s="202" t="s">
        <v>80</v>
      </c>
      <c r="C7" s="367">
        <v>1823945</v>
      </c>
      <c r="D7" s="190">
        <v>1590451</v>
      </c>
      <c r="E7" s="112">
        <v>1696459</v>
      </c>
      <c r="F7" s="112">
        <v>1673251</v>
      </c>
      <c r="G7" s="112">
        <v>1503127</v>
      </c>
      <c r="H7" s="203">
        <v>2109683</v>
      </c>
      <c r="I7" s="203">
        <v>1822999</v>
      </c>
      <c r="J7" s="203">
        <v>1581223</v>
      </c>
      <c r="K7" s="203">
        <v>1968070</v>
      </c>
      <c r="L7" s="203">
        <v>1635111</v>
      </c>
      <c r="M7" s="368">
        <v>1695642</v>
      </c>
      <c r="N7" s="368">
        <v>1866144</v>
      </c>
      <c r="O7" s="368">
        <v>1840622</v>
      </c>
      <c r="P7" s="368"/>
      <c r="Q7" s="453">
        <f>(M7+N7+O7)/3/8760</f>
        <v>205.57108066971082</v>
      </c>
      <c r="R7" s="445">
        <f>(H7+I7+J7+K7+L7)/5/8760</f>
        <v>208.15264840182647</v>
      </c>
      <c r="S7" s="366">
        <v>189.20623287671233</v>
      </c>
      <c r="T7" s="366"/>
      <c r="U7" s="195">
        <v>562</v>
      </c>
    </row>
    <row r="8" spans="1:32">
      <c r="A8" s="199"/>
      <c r="B8" s="195"/>
      <c r="C8" s="365"/>
      <c r="D8" s="117"/>
      <c r="M8" s="195"/>
      <c r="N8" s="195"/>
      <c r="O8" s="195"/>
      <c r="P8" s="195"/>
      <c r="Q8" s="453"/>
      <c r="R8" s="446"/>
      <c r="S8" s="366"/>
      <c r="T8" s="366"/>
      <c r="U8" s="195"/>
    </row>
    <row r="9" spans="1:32">
      <c r="A9" s="125" t="s">
        <v>81</v>
      </c>
      <c r="C9" s="365"/>
      <c r="D9" s="117"/>
      <c r="M9" s="195"/>
      <c r="N9" s="195"/>
      <c r="O9" s="195"/>
      <c r="P9" s="195"/>
      <c r="Q9" s="453" t="s">
        <v>13</v>
      </c>
      <c r="R9" s="446"/>
      <c r="S9" s="366"/>
      <c r="T9" s="366"/>
      <c r="U9" s="195"/>
      <c r="AA9" s="204"/>
      <c r="AB9" s="204"/>
      <c r="AC9" s="204"/>
    </row>
    <row r="10" spans="1:32" ht="15">
      <c r="A10" s="199"/>
      <c r="B10" s="117" t="s">
        <v>82</v>
      </c>
      <c r="C10" s="367">
        <v>40587</v>
      </c>
      <c r="D10" s="190">
        <v>80267</v>
      </c>
      <c r="E10" s="112">
        <v>49108</v>
      </c>
      <c r="F10" s="112">
        <v>66127</v>
      </c>
      <c r="G10" s="112">
        <v>18760</v>
      </c>
      <c r="H10" s="112">
        <v>10305</v>
      </c>
      <c r="I10" s="112">
        <v>23438</v>
      </c>
      <c r="J10" s="112">
        <v>33915</v>
      </c>
      <c r="K10" s="203">
        <v>41077</v>
      </c>
      <c r="L10" s="203">
        <v>62770</v>
      </c>
      <c r="M10" s="368">
        <v>92242</v>
      </c>
      <c r="N10" s="368">
        <v>108306</v>
      </c>
      <c r="O10" s="368">
        <v>129765</v>
      </c>
      <c r="P10" s="368"/>
      <c r="Q10" s="453">
        <f>(M10+N10+O10)/3/8760</f>
        <v>12.568987823439878</v>
      </c>
      <c r="R10" s="445">
        <f>(H10+I10+J10+K10+L10)/5/8760</f>
        <v>3.9156392694063928</v>
      </c>
      <c r="S10" s="366">
        <v>5.8184703196347032</v>
      </c>
      <c r="T10" s="366"/>
      <c r="U10" s="195">
        <v>52</v>
      </c>
    </row>
    <row r="11" spans="1:32" ht="15">
      <c r="A11" s="199"/>
      <c r="B11" s="195"/>
      <c r="C11" s="365"/>
      <c r="D11" s="117"/>
      <c r="K11" s="203"/>
      <c r="L11" s="203"/>
      <c r="M11" s="371"/>
      <c r="N11" s="371"/>
      <c r="O11" s="371"/>
      <c r="P11" s="371"/>
      <c r="Q11" s="453"/>
      <c r="R11" s="446"/>
      <c r="S11" s="366"/>
      <c r="T11" s="366"/>
      <c r="U11" s="195"/>
      <c r="AB11" s="112"/>
      <c r="AC11" s="112"/>
    </row>
    <row r="12" spans="1:32" ht="15">
      <c r="A12" s="199" t="s">
        <v>52</v>
      </c>
      <c r="B12" s="195"/>
      <c r="C12" s="365"/>
      <c r="D12" s="117"/>
      <c r="K12" s="203"/>
      <c r="L12" s="203"/>
      <c r="M12" s="371"/>
      <c r="N12" s="371"/>
      <c r="O12" s="371"/>
      <c r="P12" s="371"/>
      <c r="Q12" s="453"/>
      <c r="R12" s="446"/>
      <c r="S12" s="366"/>
      <c r="T12" s="366"/>
      <c r="U12" s="195"/>
      <c r="AA12" s="205"/>
      <c r="AB12" s="205"/>
      <c r="AC12" s="205"/>
    </row>
    <row r="13" spans="1:32" ht="15">
      <c r="A13" s="199"/>
      <c r="B13" s="202" t="s">
        <v>83</v>
      </c>
      <c r="C13" s="370" t="s">
        <v>11</v>
      </c>
      <c r="D13" s="206" t="s">
        <v>11</v>
      </c>
      <c r="E13" s="206" t="s">
        <v>11</v>
      </c>
      <c r="F13" s="206" t="s">
        <v>11</v>
      </c>
      <c r="G13" s="112">
        <v>5938</v>
      </c>
      <c r="H13" s="112">
        <v>62944</v>
      </c>
      <c r="I13" s="112">
        <v>64496</v>
      </c>
      <c r="J13" s="112">
        <v>127701</v>
      </c>
      <c r="K13" s="203">
        <v>64063</v>
      </c>
      <c r="L13" s="203">
        <v>104141</v>
      </c>
      <c r="M13" s="368">
        <v>95987</v>
      </c>
      <c r="N13" s="368">
        <v>45079</v>
      </c>
      <c r="O13" s="368">
        <v>110554</v>
      </c>
      <c r="P13" s="368"/>
      <c r="Q13" s="453">
        <f>(M13+N13+O13)/3/8760</f>
        <v>9.5745814307458144</v>
      </c>
      <c r="R13" s="445">
        <f>(H13+I13+J13+K13+L13)/5/8760</f>
        <v>9.6654109589041095</v>
      </c>
      <c r="S13" s="366">
        <v>0.67785388127853885</v>
      </c>
      <c r="T13" s="366"/>
      <c r="U13" s="195">
        <v>91</v>
      </c>
    </row>
    <row r="14" spans="1:32">
      <c r="A14" s="199"/>
      <c r="C14" s="372"/>
      <c r="D14" s="205"/>
      <c r="E14" s="205"/>
      <c r="F14" s="205"/>
      <c r="M14" s="195"/>
      <c r="N14" s="195"/>
      <c r="O14" s="195"/>
      <c r="P14" s="195"/>
      <c r="Q14" s="453"/>
      <c r="R14" s="446"/>
      <c r="S14" s="366"/>
      <c r="T14" s="366"/>
      <c r="U14" s="195"/>
    </row>
    <row r="15" spans="1:32">
      <c r="A15" s="125" t="s">
        <v>349</v>
      </c>
      <c r="C15" s="367"/>
      <c r="M15" s="195"/>
      <c r="N15" s="195"/>
      <c r="O15" s="195"/>
      <c r="P15" s="195"/>
      <c r="Q15" s="453"/>
      <c r="R15" s="446"/>
      <c r="S15" s="366"/>
      <c r="T15" s="366"/>
      <c r="U15" s="195"/>
    </row>
    <row r="16" spans="1:32">
      <c r="A16" s="199"/>
      <c r="B16" s="117" t="s">
        <v>114</v>
      </c>
      <c r="C16" s="367">
        <v>489442</v>
      </c>
      <c r="D16" s="190">
        <v>728486</v>
      </c>
      <c r="E16" s="112">
        <v>610938</v>
      </c>
      <c r="F16" s="112">
        <v>790037</v>
      </c>
      <c r="G16" s="112">
        <v>793895</v>
      </c>
      <c r="H16" s="112">
        <v>645637</v>
      </c>
      <c r="I16" s="112">
        <v>467195.85</v>
      </c>
      <c r="J16" s="112">
        <v>612292.56999999995</v>
      </c>
      <c r="K16" s="112">
        <v>679775</v>
      </c>
      <c r="L16" s="112">
        <v>489990</v>
      </c>
      <c r="M16" s="374">
        <v>349109</v>
      </c>
      <c r="N16" s="374">
        <v>118345</v>
      </c>
      <c r="O16" s="374">
        <v>147378</v>
      </c>
      <c r="P16" s="374"/>
      <c r="Q16" s="453">
        <f>(M16+N16+O16)/3/8760</f>
        <v>23.395433789954339</v>
      </c>
      <c r="R16" s="445">
        <f>(H16+I16+J16+K16+L16)/5/8760</f>
        <v>66.093388584474894</v>
      </c>
      <c r="S16" s="366">
        <v>77.917762557077623</v>
      </c>
      <c r="T16" s="366"/>
      <c r="U16" s="195">
        <v>115.7</v>
      </c>
    </row>
    <row r="17" spans="1:26">
      <c r="A17" s="199"/>
      <c r="C17" s="372"/>
      <c r="D17" s="205"/>
      <c r="E17" s="205"/>
      <c r="F17" s="205"/>
      <c r="M17" s="195"/>
      <c r="N17" s="195"/>
      <c r="O17" s="195"/>
      <c r="P17" s="195"/>
      <c r="Q17" s="453"/>
      <c r="R17" s="446"/>
      <c r="S17" s="366"/>
      <c r="T17" s="366"/>
      <c r="U17" s="195"/>
    </row>
    <row r="18" spans="1:26">
      <c r="A18" s="194" t="s">
        <v>84</v>
      </c>
      <c r="B18" s="195"/>
      <c r="C18" s="367"/>
      <c r="M18" s="195"/>
      <c r="N18" s="195"/>
      <c r="O18" s="195"/>
      <c r="P18" s="195"/>
      <c r="Q18" s="453"/>
      <c r="R18" s="446"/>
      <c r="S18" s="366"/>
      <c r="T18" s="366"/>
      <c r="U18" s="195"/>
    </row>
    <row r="19" spans="1:26" ht="15">
      <c r="B19" s="195" t="s">
        <v>85</v>
      </c>
      <c r="C19" s="367">
        <v>1055468</v>
      </c>
      <c r="D19" s="190">
        <v>931620</v>
      </c>
      <c r="E19" s="190">
        <v>1119403</v>
      </c>
      <c r="F19" s="112">
        <v>742284</v>
      </c>
      <c r="G19" s="112">
        <v>834213</v>
      </c>
      <c r="H19" s="112">
        <v>1378437</v>
      </c>
      <c r="I19" s="203">
        <v>1062677</v>
      </c>
      <c r="J19" s="203">
        <v>1023385</v>
      </c>
      <c r="K19" s="203">
        <v>1004871</v>
      </c>
      <c r="L19" s="203">
        <v>1000298</v>
      </c>
      <c r="M19" s="368">
        <v>835162</v>
      </c>
      <c r="N19" s="368">
        <v>1034475</v>
      </c>
      <c r="O19" s="368">
        <v>998990</v>
      </c>
      <c r="P19" s="368"/>
      <c r="Q19" s="453">
        <f>(M19+N19+O19)/3/8760</f>
        <v>109.15627853881278</v>
      </c>
      <c r="R19" s="445">
        <f>(H19+I19+J19+K19+L19)/5/8760</f>
        <v>124.87826484018265</v>
      </c>
      <c r="S19" s="366">
        <v>106.91753424657534</v>
      </c>
      <c r="T19" s="366"/>
      <c r="U19" s="195">
        <v>428</v>
      </c>
    </row>
    <row r="20" spans="1:26">
      <c r="B20" s="195" t="s">
        <v>86</v>
      </c>
      <c r="C20" s="367">
        <v>2190677</v>
      </c>
      <c r="D20" s="190">
        <v>2344156</v>
      </c>
      <c r="E20" s="112">
        <v>1950437</v>
      </c>
      <c r="F20" s="112">
        <v>1574357</v>
      </c>
      <c r="G20" s="112">
        <v>1701918</v>
      </c>
      <c r="H20" s="112">
        <v>2450665</v>
      </c>
      <c r="I20" s="112">
        <v>2793645</v>
      </c>
      <c r="J20" s="112">
        <v>2306062</v>
      </c>
      <c r="K20" s="112">
        <v>2513693</v>
      </c>
      <c r="L20" s="112">
        <v>1757669</v>
      </c>
      <c r="M20" s="368">
        <v>2185485</v>
      </c>
      <c r="N20" s="368">
        <v>2281280</v>
      </c>
      <c r="O20" s="368">
        <v>2096393</v>
      </c>
      <c r="P20" s="368"/>
      <c r="Q20" s="453">
        <f>(M20+N20+O20)/3/8760</f>
        <v>249.73964992389651</v>
      </c>
      <c r="R20" s="445">
        <f>(H20+I20+J20+K20+L20)/5/8760</f>
        <v>269.90260273972598</v>
      </c>
      <c r="S20" s="366">
        <v>222.86632420091325</v>
      </c>
      <c r="T20" s="366"/>
      <c r="U20" s="195">
        <v>525</v>
      </c>
      <c r="V20" s="190"/>
      <c r="W20" s="190"/>
      <c r="X20" s="190"/>
      <c r="Y20" s="190"/>
      <c r="Z20" s="190"/>
    </row>
    <row r="21" spans="1:26">
      <c r="A21" s="199"/>
      <c r="B21" s="195"/>
      <c r="C21" s="367"/>
      <c r="D21" s="195"/>
      <c r="M21" s="195"/>
      <c r="N21" s="195"/>
      <c r="O21" s="195"/>
      <c r="P21" s="195"/>
      <c r="Q21" s="453"/>
      <c r="R21" s="446"/>
      <c r="S21" s="366"/>
      <c r="T21" s="366"/>
      <c r="U21" s="195"/>
      <c r="V21" s="190"/>
      <c r="W21" s="190"/>
      <c r="X21" s="190"/>
      <c r="Y21" s="190"/>
      <c r="Z21" s="190"/>
    </row>
    <row r="22" spans="1:26">
      <c r="A22" s="194" t="s">
        <v>54</v>
      </c>
      <c r="B22" s="195"/>
      <c r="C22" s="367"/>
      <c r="M22" s="373" t="s">
        <v>13</v>
      </c>
      <c r="N22" s="373"/>
      <c r="O22" s="373"/>
      <c r="P22" s="373"/>
      <c r="Q22" s="453"/>
      <c r="R22" s="446"/>
      <c r="S22" s="366"/>
      <c r="T22" s="366"/>
      <c r="U22" s="195"/>
      <c r="V22" s="190"/>
      <c r="W22" s="190"/>
      <c r="X22" s="190"/>
      <c r="Y22" s="190"/>
      <c r="Z22" s="190"/>
    </row>
    <row r="23" spans="1:26">
      <c r="B23" s="195" t="s">
        <v>87</v>
      </c>
      <c r="C23" s="367">
        <v>305830.45199999999</v>
      </c>
      <c r="D23" s="190">
        <v>303649.52299999999</v>
      </c>
      <c r="E23" s="112">
        <v>293304.75799999997</v>
      </c>
      <c r="F23" s="112">
        <v>286605.72899999999</v>
      </c>
      <c r="G23" s="112">
        <v>330795.85600000003</v>
      </c>
      <c r="H23" s="112">
        <v>260758</v>
      </c>
      <c r="I23" s="112">
        <v>301086.46000000002</v>
      </c>
      <c r="J23" s="233">
        <v>326416</v>
      </c>
      <c r="K23" s="233">
        <v>308755</v>
      </c>
      <c r="L23" s="233">
        <v>313714</v>
      </c>
      <c r="M23" s="373">
        <v>301332.40899999999</v>
      </c>
      <c r="N23" s="373">
        <v>189924</v>
      </c>
      <c r="O23" s="373">
        <v>327552</v>
      </c>
      <c r="P23" s="373"/>
      <c r="Q23" s="453">
        <f>(M23+N23+O23)/3/8760</f>
        <v>31.157093188736681</v>
      </c>
      <c r="R23" s="445">
        <f>(H23+I23+J23+K23+L23)/5/8760</f>
        <v>34.4915401826484</v>
      </c>
      <c r="S23" s="366">
        <v>34.707450182648401</v>
      </c>
      <c r="T23" s="366"/>
      <c r="U23" s="195">
        <v>35</v>
      </c>
      <c r="V23" s="190"/>
      <c r="W23" s="190"/>
      <c r="X23" s="190"/>
      <c r="Y23" s="190"/>
      <c r="Z23" s="190"/>
    </row>
    <row r="24" spans="1:26">
      <c r="A24" s="199"/>
      <c r="B24" s="195"/>
      <c r="C24" s="365"/>
      <c r="D24" s="117"/>
      <c r="M24" s="195" t="s">
        <v>13</v>
      </c>
      <c r="N24" s="195"/>
      <c r="O24" s="195"/>
      <c r="P24" s="195"/>
      <c r="Q24" s="453"/>
      <c r="R24" s="446"/>
      <c r="S24" s="366"/>
      <c r="T24" s="366"/>
      <c r="U24" s="195"/>
      <c r="V24" s="190"/>
      <c r="W24" s="190"/>
      <c r="X24" s="190"/>
      <c r="Y24" s="190"/>
      <c r="Z24" s="190"/>
    </row>
    <row r="25" spans="1:26">
      <c r="A25" s="199" t="s">
        <v>393</v>
      </c>
      <c r="B25" s="195"/>
      <c r="C25" s="365"/>
      <c r="D25" s="117"/>
      <c r="M25" s="195"/>
      <c r="N25" s="195"/>
      <c r="O25" s="195"/>
      <c r="P25" s="195"/>
      <c r="Q25" s="453"/>
      <c r="R25" s="446"/>
      <c r="S25" s="366"/>
      <c r="T25" s="366"/>
      <c r="U25" s="195"/>
      <c r="V25" s="190"/>
      <c r="W25" s="190"/>
      <c r="X25" s="190"/>
      <c r="Y25" s="190"/>
      <c r="Z25" s="190"/>
    </row>
    <row r="26" spans="1:26">
      <c r="A26" s="199"/>
      <c r="B26" s="195" t="s">
        <v>394</v>
      </c>
      <c r="C26" s="370" t="s">
        <v>11</v>
      </c>
      <c r="D26" s="206" t="s">
        <v>11</v>
      </c>
      <c r="E26" s="206" t="s">
        <v>11</v>
      </c>
      <c r="F26" s="206" t="s">
        <v>11</v>
      </c>
      <c r="G26" s="206" t="s">
        <v>11</v>
      </c>
      <c r="H26" s="206" t="s">
        <v>11</v>
      </c>
      <c r="I26" s="206" t="s">
        <v>11</v>
      </c>
      <c r="J26" s="206" t="s">
        <v>11</v>
      </c>
      <c r="K26" s="206" t="s">
        <v>11</v>
      </c>
      <c r="L26" s="206" t="s">
        <v>11</v>
      </c>
      <c r="M26" s="206" t="s">
        <v>11</v>
      </c>
      <c r="N26" s="206" t="s">
        <v>11</v>
      </c>
      <c r="O26" s="195">
        <v>65813</v>
      </c>
      <c r="P26" s="195"/>
      <c r="Q26" s="453">
        <f>(O26)/1/8760</f>
        <v>7.5128995433789951</v>
      </c>
      <c r="R26" s="446"/>
      <c r="S26" s="366"/>
      <c r="T26" s="366"/>
      <c r="U26" s="195">
        <v>25</v>
      </c>
      <c r="V26" s="190"/>
      <c r="W26" s="190"/>
      <c r="X26" s="190"/>
      <c r="Y26" s="190"/>
      <c r="Z26" s="190"/>
    </row>
    <row r="27" spans="1:26">
      <c r="A27" s="199"/>
      <c r="B27" s="195"/>
      <c r="C27" s="365"/>
      <c r="D27" s="117"/>
      <c r="M27" s="195"/>
      <c r="N27" s="195"/>
      <c r="O27" s="195"/>
      <c r="P27" s="195"/>
      <c r="Q27" s="453"/>
      <c r="R27" s="446"/>
      <c r="S27" s="366"/>
      <c r="T27" s="366"/>
      <c r="U27" s="195"/>
      <c r="V27" s="190"/>
      <c r="W27" s="190"/>
      <c r="X27" s="190"/>
      <c r="Y27" s="190"/>
      <c r="Z27" s="190"/>
    </row>
    <row r="28" spans="1:26">
      <c r="A28" s="199" t="s">
        <v>395</v>
      </c>
      <c r="B28" s="195"/>
      <c r="C28" s="365"/>
      <c r="D28" s="117"/>
      <c r="M28" s="195"/>
      <c r="N28" s="195"/>
      <c r="O28" s="195"/>
      <c r="P28" s="195"/>
      <c r="Q28" s="453"/>
      <c r="R28" s="446"/>
      <c r="S28" s="366"/>
      <c r="T28" s="366"/>
      <c r="U28" s="195"/>
      <c r="V28" s="190"/>
      <c r="W28" s="190"/>
      <c r="X28" s="190"/>
      <c r="Y28" s="190"/>
      <c r="Z28" s="190"/>
    </row>
    <row r="29" spans="1:26">
      <c r="A29" s="199"/>
      <c r="B29" s="498" t="s">
        <v>396</v>
      </c>
      <c r="C29" s="370" t="s">
        <v>11</v>
      </c>
      <c r="D29" s="206" t="s">
        <v>11</v>
      </c>
      <c r="E29" s="206" t="s">
        <v>11</v>
      </c>
      <c r="F29" s="206" t="s">
        <v>11</v>
      </c>
      <c r="G29" s="206" t="s">
        <v>11</v>
      </c>
      <c r="H29" s="206" t="s">
        <v>11</v>
      </c>
      <c r="I29" s="206" t="s">
        <v>11</v>
      </c>
      <c r="J29" s="206" t="s">
        <v>11</v>
      </c>
      <c r="K29" s="206" t="s">
        <v>11</v>
      </c>
      <c r="L29" s="206" t="s">
        <v>11</v>
      </c>
      <c r="M29" s="206" t="s">
        <v>11</v>
      </c>
      <c r="N29" s="206" t="s">
        <v>11</v>
      </c>
      <c r="O29" s="368">
        <v>3916</v>
      </c>
      <c r="P29" s="195"/>
      <c r="Q29" s="453">
        <f t="shared" ref="Q29:Q34" si="0">(O29)/1/8760</f>
        <v>0.44703196347031965</v>
      </c>
      <c r="R29" s="439" t="s">
        <v>11</v>
      </c>
      <c r="S29" s="439" t="s">
        <v>11</v>
      </c>
      <c r="T29" s="366"/>
      <c r="U29" s="195">
        <v>2</v>
      </c>
      <c r="V29" s="190"/>
      <c r="W29" s="190"/>
      <c r="X29" s="190"/>
      <c r="Y29" s="190"/>
      <c r="Z29" s="190"/>
    </row>
    <row r="30" spans="1:26">
      <c r="A30" s="199"/>
      <c r="B30" s="498" t="s">
        <v>397</v>
      </c>
      <c r="C30" s="370" t="s">
        <v>11</v>
      </c>
      <c r="D30" s="206" t="s">
        <v>11</v>
      </c>
      <c r="E30" s="206" t="s">
        <v>11</v>
      </c>
      <c r="F30" s="206" t="s">
        <v>11</v>
      </c>
      <c r="G30" s="206" t="s">
        <v>11</v>
      </c>
      <c r="H30" s="206" t="s">
        <v>11</v>
      </c>
      <c r="I30" s="206" t="s">
        <v>11</v>
      </c>
      <c r="J30" s="206" t="s">
        <v>11</v>
      </c>
      <c r="K30" s="206" t="s">
        <v>11</v>
      </c>
      <c r="L30" s="206" t="s">
        <v>11</v>
      </c>
      <c r="M30" s="206" t="s">
        <v>11</v>
      </c>
      <c r="N30" s="206" t="s">
        <v>11</v>
      </c>
      <c r="O30" s="368">
        <v>5800</v>
      </c>
      <c r="P30" s="195"/>
      <c r="Q30" s="453">
        <f t="shared" si="0"/>
        <v>0.66210045662100458</v>
      </c>
      <c r="R30" s="439" t="s">
        <v>11</v>
      </c>
      <c r="S30" s="439" t="s">
        <v>11</v>
      </c>
      <c r="T30" s="366"/>
      <c r="U30" s="195">
        <v>3</v>
      </c>
      <c r="V30" s="190"/>
      <c r="W30" s="190"/>
      <c r="X30" s="190"/>
      <c r="Y30" s="190"/>
      <c r="Z30" s="190"/>
    </row>
    <row r="31" spans="1:26">
      <c r="A31" s="199"/>
      <c r="B31" s="498" t="s">
        <v>398</v>
      </c>
      <c r="C31" s="370" t="s">
        <v>11</v>
      </c>
      <c r="D31" s="206" t="s">
        <v>11</v>
      </c>
      <c r="E31" s="206" t="s">
        <v>11</v>
      </c>
      <c r="F31" s="206" t="s">
        <v>11</v>
      </c>
      <c r="G31" s="206" t="s">
        <v>11</v>
      </c>
      <c r="H31" s="206" t="s">
        <v>11</v>
      </c>
      <c r="I31" s="206" t="s">
        <v>11</v>
      </c>
      <c r="J31" s="206" t="s">
        <v>11</v>
      </c>
      <c r="K31" s="206" t="s">
        <v>11</v>
      </c>
      <c r="L31" s="206" t="s">
        <v>11</v>
      </c>
      <c r="M31" s="206" t="s">
        <v>11</v>
      </c>
      <c r="N31" s="206" t="s">
        <v>11</v>
      </c>
      <c r="O31" s="368">
        <v>6157</v>
      </c>
      <c r="P31" s="195"/>
      <c r="Q31" s="453">
        <f t="shared" si="0"/>
        <v>0.70285388127853876</v>
      </c>
      <c r="R31" s="439" t="s">
        <v>11</v>
      </c>
      <c r="S31" s="439" t="s">
        <v>11</v>
      </c>
      <c r="T31" s="366"/>
      <c r="U31" s="195">
        <v>3</v>
      </c>
      <c r="V31" s="190"/>
      <c r="W31" s="190"/>
      <c r="X31" s="190"/>
      <c r="Y31" s="190"/>
      <c r="Z31" s="190"/>
    </row>
    <row r="32" spans="1:26">
      <c r="A32" s="199"/>
      <c r="B32" s="498" t="s">
        <v>399</v>
      </c>
      <c r="C32" s="370" t="s">
        <v>11</v>
      </c>
      <c r="D32" s="206" t="s">
        <v>11</v>
      </c>
      <c r="E32" s="206" t="s">
        <v>11</v>
      </c>
      <c r="F32" s="206" t="s">
        <v>11</v>
      </c>
      <c r="G32" s="206" t="s">
        <v>11</v>
      </c>
      <c r="H32" s="206" t="s">
        <v>11</v>
      </c>
      <c r="I32" s="206" t="s">
        <v>11</v>
      </c>
      <c r="J32" s="206" t="s">
        <v>11</v>
      </c>
      <c r="K32" s="206" t="s">
        <v>11</v>
      </c>
      <c r="L32" s="206" t="s">
        <v>11</v>
      </c>
      <c r="M32" s="206" t="s">
        <v>11</v>
      </c>
      <c r="N32" s="206" t="s">
        <v>11</v>
      </c>
      <c r="O32" s="368">
        <v>6149</v>
      </c>
      <c r="P32" s="195"/>
      <c r="Q32" s="453">
        <f t="shared" si="0"/>
        <v>0.70194063926940642</v>
      </c>
      <c r="R32" s="439" t="s">
        <v>11</v>
      </c>
      <c r="S32" s="439" t="s">
        <v>11</v>
      </c>
      <c r="T32" s="366"/>
      <c r="U32" s="195">
        <v>3</v>
      </c>
      <c r="V32" s="190"/>
      <c r="W32" s="190"/>
      <c r="X32" s="190"/>
      <c r="Y32" s="190"/>
      <c r="Z32" s="190"/>
    </row>
    <row r="33" spans="1:26">
      <c r="A33" s="199"/>
      <c r="B33" s="498" t="s">
        <v>400</v>
      </c>
      <c r="C33" s="370" t="s">
        <v>11</v>
      </c>
      <c r="D33" s="206" t="s">
        <v>11</v>
      </c>
      <c r="E33" s="206" t="s">
        <v>11</v>
      </c>
      <c r="F33" s="206" t="s">
        <v>11</v>
      </c>
      <c r="G33" s="206" t="s">
        <v>11</v>
      </c>
      <c r="H33" s="206" t="s">
        <v>11</v>
      </c>
      <c r="I33" s="206" t="s">
        <v>11</v>
      </c>
      <c r="J33" s="206" t="s">
        <v>11</v>
      </c>
      <c r="K33" s="206" t="s">
        <v>11</v>
      </c>
      <c r="L33" s="206" t="s">
        <v>11</v>
      </c>
      <c r="M33" s="206" t="s">
        <v>11</v>
      </c>
      <c r="N33" s="206" t="s">
        <v>11</v>
      </c>
      <c r="O33" s="368">
        <v>6105</v>
      </c>
      <c r="P33" s="195"/>
      <c r="Q33" s="453">
        <f t="shared" si="0"/>
        <v>0.69691780821917804</v>
      </c>
      <c r="R33" s="439" t="s">
        <v>11</v>
      </c>
      <c r="S33" s="439" t="s">
        <v>11</v>
      </c>
      <c r="T33" s="366"/>
      <c r="U33" s="195">
        <v>3</v>
      </c>
      <c r="V33" s="190"/>
      <c r="W33" s="190"/>
      <c r="X33" s="190"/>
      <c r="Y33" s="190"/>
      <c r="Z33" s="190"/>
    </row>
    <row r="34" spans="1:26">
      <c r="A34" s="199"/>
      <c r="B34" s="498" t="s">
        <v>401</v>
      </c>
      <c r="C34" s="370" t="s">
        <v>11</v>
      </c>
      <c r="D34" s="206" t="s">
        <v>11</v>
      </c>
      <c r="E34" s="206" t="s">
        <v>11</v>
      </c>
      <c r="F34" s="206" t="s">
        <v>11</v>
      </c>
      <c r="G34" s="206" t="s">
        <v>11</v>
      </c>
      <c r="H34" s="206" t="s">
        <v>11</v>
      </c>
      <c r="I34" s="206" t="s">
        <v>11</v>
      </c>
      <c r="J34" s="206" t="s">
        <v>11</v>
      </c>
      <c r="K34" s="206" t="s">
        <v>11</v>
      </c>
      <c r="L34" s="206" t="s">
        <v>11</v>
      </c>
      <c r="M34" s="206" t="s">
        <v>11</v>
      </c>
      <c r="N34" s="206" t="s">
        <v>11</v>
      </c>
      <c r="O34" s="368">
        <v>5885</v>
      </c>
      <c r="P34" s="195"/>
      <c r="Q34" s="453">
        <f t="shared" si="0"/>
        <v>0.67180365296803657</v>
      </c>
      <c r="R34" s="439" t="s">
        <v>11</v>
      </c>
      <c r="S34" s="439" t="s">
        <v>11</v>
      </c>
      <c r="T34" s="366"/>
      <c r="U34" s="195">
        <v>3</v>
      </c>
      <c r="V34" s="190"/>
      <c r="W34" s="190"/>
      <c r="X34" s="190"/>
      <c r="Y34" s="190"/>
      <c r="Z34" s="190"/>
    </row>
    <row r="35" spans="1:26">
      <c r="A35" s="199"/>
      <c r="B35" s="446"/>
      <c r="C35" s="211"/>
      <c r="D35" s="117"/>
      <c r="M35" s="195"/>
      <c r="N35" s="195"/>
      <c r="O35" s="195"/>
      <c r="P35" s="195"/>
      <c r="Q35" s="453"/>
      <c r="R35" s="446"/>
      <c r="S35" s="366"/>
      <c r="T35" s="366"/>
      <c r="U35" s="195"/>
      <c r="V35" s="190"/>
      <c r="W35" s="190"/>
      <c r="X35" s="190"/>
      <c r="Y35" s="190"/>
      <c r="Z35" s="190"/>
    </row>
    <row r="36" spans="1:26">
      <c r="A36" s="199" t="s">
        <v>234</v>
      </c>
      <c r="B36" s="195"/>
      <c r="C36" s="365"/>
      <c r="D36" s="117"/>
      <c r="M36" s="195"/>
      <c r="N36" s="195"/>
      <c r="O36" s="195"/>
      <c r="P36" s="195"/>
      <c r="Q36" s="453"/>
      <c r="R36" s="446"/>
      <c r="S36" s="366"/>
      <c r="T36" s="366"/>
      <c r="U36" s="195"/>
      <c r="V36" s="190"/>
      <c r="W36" s="190"/>
      <c r="X36" s="190"/>
      <c r="Y36" s="190"/>
      <c r="Z36" s="190"/>
    </row>
    <row r="37" spans="1:26">
      <c r="A37" s="199"/>
      <c r="B37" s="195" t="s">
        <v>245</v>
      </c>
      <c r="C37" s="370" t="s">
        <v>11</v>
      </c>
      <c r="D37" s="206" t="s">
        <v>11</v>
      </c>
      <c r="E37" s="206" t="s">
        <v>11</v>
      </c>
      <c r="F37" s="206" t="s">
        <v>11</v>
      </c>
      <c r="G37" s="206" t="s">
        <v>11</v>
      </c>
      <c r="H37" s="206" t="s">
        <v>11</v>
      </c>
      <c r="I37" s="206" t="s">
        <v>11</v>
      </c>
      <c r="J37" s="190">
        <v>5117</v>
      </c>
      <c r="K37" s="190">
        <v>13009</v>
      </c>
      <c r="L37" s="190">
        <v>21281</v>
      </c>
      <c r="M37" s="368">
        <v>20150</v>
      </c>
      <c r="N37" s="368">
        <v>21182</v>
      </c>
      <c r="O37" s="368">
        <v>21331</v>
      </c>
      <c r="P37" s="368"/>
      <c r="Q37" s="453">
        <f>(M37+N37+O37)/3/8760</f>
        <v>2.3844368340943687</v>
      </c>
      <c r="R37" s="445">
        <f>(J37+K37+L37)/3/8760</f>
        <v>1.4995053272450531</v>
      </c>
      <c r="S37" s="439" t="s">
        <v>11</v>
      </c>
      <c r="T37" s="439"/>
      <c r="U37" s="195">
        <v>2.5</v>
      </c>
      <c r="V37" s="190"/>
      <c r="W37" s="190"/>
      <c r="X37" s="190"/>
      <c r="Y37" s="190"/>
      <c r="Z37" s="190"/>
    </row>
    <row r="38" spans="1:26">
      <c r="A38" s="199"/>
      <c r="B38" s="195"/>
      <c r="C38" s="365"/>
      <c r="D38" s="117"/>
      <c r="M38" s="195"/>
      <c r="N38" s="195"/>
      <c r="O38" s="195"/>
      <c r="P38" s="195"/>
      <c r="Q38" s="453"/>
      <c r="R38" s="446"/>
      <c r="S38" s="366"/>
      <c r="T38" s="366"/>
      <c r="U38" s="195"/>
      <c r="V38" s="190"/>
      <c r="W38" s="190"/>
      <c r="X38" s="190"/>
      <c r="Y38" s="190"/>
      <c r="Z38" s="190"/>
    </row>
    <row r="39" spans="1:26">
      <c r="A39" s="199" t="s">
        <v>56</v>
      </c>
      <c r="B39" s="195"/>
      <c r="C39" s="365"/>
      <c r="D39" s="117"/>
      <c r="M39" s="195"/>
      <c r="N39" s="195"/>
      <c r="O39" s="195"/>
      <c r="P39" s="195"/>
      <c r="Q39" s="453"/>
      <c r="R39" s="446"/>
      <c r="S39" s="366"/>
      <c r="T39" s="366"/>
      <c r="U39" s="195"/>
      <c r="V39" s="190"/>
      <c r="W39" s="190"/>
      <c r="X39" s="190"/>
      <c r="Y39" s="190"/>
      <c r="Z39" s="190"/>
    </row>
    <row r="40" spans="1:26">
      <c r="A40" s="199"/>
      <c r="B40" s="195" t="s">
        <v>88</v>
      </c>
      <c r="C40" s="370" t="s">
        <v>11</v>
      </c>
      <c r="D40" s="206" t="s">
        <v>11</v>
      </c>
      <c r="E40" s="206" t="s">
        <v>11</v>
      </c>
      <c r="F40" s="190">
        <v>3071.9169999999999</v>
      </c>
      <c r="G40" s="190">
        <v>7285.0460000000003</v>
      </c>
      <c r="H40" s="190">
        <v>8572</v>
      </c>
      <c r="I40" s="190">
        <v>9303</v>
      </c>
      <c r="J40" s="190">
        <v>9420</v>
      </c>
      <c r="K40" s="190">
        <v>9997</v>
      </c>
      <c r="L40" s="190">
        <v>11639</v>
      </c>
      <c r="M40" s="195">
        <v>8855</v>
      </c>
      <c r="N40" s="195">
        <v>11226</v>
      </c>
      <c r="O40" s="195">
        <v>11533</v>
      </c>
      <c r="P40" s="195"/>
      <c r="Q40" s="453">
        <f>(M40+N40+O40)/3/8760</f>
        <v>1.2029680365296804</v>
      </c>
      <c r="R40" s="445">
        <f>(H40+I40+J40+K40+L40)/5/8760</f>
        <v>1.1171461187214613</v>
      </c>
      <c r="S40" s="366">
        <v>0.59115085616438356</v>
      </c>
      <c r="T40" s="366"/>
      <c r="U40" s="195">
        <v>1.6</v>
      </c>
      <c r="V40" s="190"/>
      <c r="W40" s="190"/>
      <c r="X40" s="190"/>
      <c r="Y40" s="190"/>
      <c r="Z40" s="190"/>
    </row>
    <row r="41" spans="1:26">
      <c r="A41" s="199"/>
      <c r="B41" s="195"/>
      <c r="C41" s="370"/>
      <c r="D41" s="206"/>
      <c r="E41" s="206"/>
      <c r="M41" s="195"/>
      <c r="N41" s="195"/>
      <c r="O41" s="195"/>
      <c r="P41" s="195"/>
      <c r="Q41" s="453"/>
      <c r="R41" s="446"/>
      <c r="S41" s="366"/>
      <c r="T41" s="366"/>
      <c r="U41" s="195"/>
      <c r="V41" s="190"/>
      <c r="W41" s="190"/>
      <c r="X41" s="190"/>
      <c r="Y41" s="190"/>
      <c r="Z41" s="190"/>
    </row>
    <row r="42" spans="1:26">
      <c r="A42" s="199" t="s">
        <v>240</v>
      </c>
      <c r="B42" s="195"/>
      <c r="C42" s="370"/>
      <c r="D42" s="206"/>
      <c r="E42" s="206"/>
      <c r="M42" s="195"/>
      <c r="N42" s="195"/>
      <c r="O42" s="195"/>
      <c r="P42" s="195"/>
      <c r="Q42" s="453"/>
      <c r="R42" s="446"/>
      <c r="S42" s="366"/>
      <c r="T42" s="366"/>
      <c r="U42" s="195"/>
      <c r="V42" s="190"/>
      <c r="W42" s="190"/>
      <c r="X42" s="190"/>
      <c r="Y42" s="190"/>
      <c r="Z42" s="190"/>
    </row>
    <row r="43" spans="1:26" ht="15">
      <c r="A43" s="199"/>
      <c r="B43" s="195" t="s">
        <v>258</v>
      </c>
      <c r="C43" s="370" t="s">
        <v>11</v>
      </c>
      <c r="D43" s="206" t="s">
        <v>11</v>
      </c>
      <c r="E43" s="206" t="s">
        <v>11</v>
      </c>
      <c r="F43" s="206" t="s">
        <v>11</v>
      </c>
      <c r="G43" s="206" t="s">
        <v>11</v>
      </c>
      <c r="H43" s="206" t="s">
        <v>11</v>
      </c>
      <c r="I43" s="190">
        <v>443</v>
      </c>
      <c r="J43" s="233">
        <v>56526</v>
      </c>
      <c r="K43" s="203">
        <f>(26447406+31139628)/1000</f>
        <v>57587.034</v>
      </c>
      <c r="L43" s="203">
        <f>(24054527+28256423)/1000</f>
        <v>52310.95</v>
      </c>
      <c r="M43" s="373">
        <v>53888</v>
      </c>
      <c r="N43" s="373">
        <v>55063</v>
      </c>
      <c r="O43" s="373">
        <v>40609</v>
      </c>
      <c r="P43" s="373"/>
      <c r="Q43" s="453">
        <f>(M43+N43+O43)/3/8760</f>
        <v>5.6910197869101982</v>
      </c>
      <c r="R43" s="445">
        <f>(I43+J43+K43+L43)/4/8760</f>
        <v>4.762185616438356</v>
      </c>
      <c r="S43" s="439" t="s">
        <v>11</v>
      </c>
      <c r="T43" s="439"/>
      <c r="U43" s="195">
        <v>20</v>
      </c>
      <c r="V43" s="190"/>
      <c r="W43" s="190"/>
      <c r="X43" s="190"/>
      <c r="Y43" s="190"/>
      <c r="Z43" s="190"/>
    </row>
    <row r="44" spans="1:26">
      <c r="A44" s="199"/>
      <c r="B44" s="195"/>
      <c r="C44" s="365"/>
      <c r="D44" s="117"/>
      <c r="M44" s="373" t="s">
        <v>13</v>
      </c>
      <c r="N44" s="373"/>
      <c r="O44" s="373"/>
      <c r="P44" s="373"/>
      <c r="Q44" s="453"/>
      <c r="R44" s="446"/>
      <c r="S44" s="366"/>
      <c r="T44" s="366"/>
      <c r="U44" s="195"/>
      <c r="V44" s="190"/>
      <c r="W44" s="190"/>
      <c r="X44" s="190"/>
      <c r="Y44" s="190"/>
      <c r="Z44" s="190"/>
    </row>
    <row r="45" spans="1:26">
      <c r="A45" s="199" t="s">
        <v>127</v>
      </c>
      <c r="B45" s="195"/>
      <c r="C45" s="365"/>
      <c r="D45" s="117"/>
      <c r="M45" s="195"/>
      <c r="N45" s="195"/>
      <c r="O45" s="195"/>
      <c r="P45" s="195"/>
      <c r="Q45" s="453"/>
      <c r="R45" s="446"/>
      <c r="S45" s="366"/>
      <c r="T45" s="366"/>
      <c r="U45" s="195"/>
      <c r="V45" s="190"/>
      <c r="W45" s="190"/>
      <c r="X45" s="190"/>
      <c r="Y45" s="190"/>
      <c r="Z45" s="190"/>
    </row>
    <row r="46" spans="1:26" ht="15">
      <c r="A46" s="199"/>
      <c r="B46" s="195" t="s">
        <v>89</v>
      </c>
      <c r="C46" s="370" t="s">
        <v>11</v>
      </c>
      <c r="D46" s="206" t="s">
        <v>11</v>
      </c>
      <c r="E46" s="206" t="s">
        <v>11</v>
      </c>
      <c r="F46" s="206" t="s">
        <v>11</v>
      </c>
      <c r="G46" s="206" t="s">
        <v>11</v>
      </c>
      <c r="H46" s="190">
        <v>1241</v>
      </c>
      <c r="I46" s="190">
        <v>42260</v>
      </c>
      <c r="J46" s="233">
        <v>41878</v>
      </c>
      <c r="K46" s="203">
        <f>39432514/1000</f>
        <v>39432.514000000003</v>
      </c>
      <c r="L46" s="203">
        <f>36650240/1000</f>
        <v>36650.239999999998</v>
      </c>
      <c r="M46" s="368">
        <v>39552</v>
      </c>
      <c r="N46" s="368">
        <v>37147</v>
      </c>
      <c r="O46" s="368">
        <v>38720</v>
      </c>
      <c r="P46" s="368"/>
      <c r="Q46" s="453">
        <f>(M46+N46+O46)/3/8760</f>
        <v>4.3918949771689499</v>
      </c>
      <c r="R46" s="445">
        <f>(H46+I46+J46+K46+L46)/5/8760</f>
        <v>3.686341415525114</v>
      </c>
      <c r="S46" s="366">
        <v>0</v>
      </c>
      <c r="T46" s="366"/>
      <c r="U46" s="195">
        <v>9.6</v>
      </c>
    </row>
    <row r="47" spans="1:26">
      <c r="A47" s="199"/>
      <c r="B47" s="195"/>
      <c r="C47" s="370"/>
      <c r="D47" s="206"/>
      <c r="E47" s="206"/>
      <c r="F47" s="206"/>
      <c r="G47" s="206"/>
      <c r="M47" s="195"/>
      <c r="N47" s="195"/>
      <c r="O47" s="195"/>
      <c r="P47" s="195"/>
      <c r="Q47" s="453"/>
      <c r="R47" s="447"/>
      <c r="S47" s="366"/>
      <c r="T47" s="366"/>
      <c r="U47" s="195"/>
    </row>
    <row r="48" spans="1:26">
      <c r="A48" s="199" t="s">
        <v>241</v>
      </c>
      <c r="B48" s="195"/>
      <c r="C48" s="370"/>
      <c r="D48" s="206"/>
      <c r="E48" s="206"/>
      <c r="F48" s="206"/>
      <c r="G48" s="206"/>
      <c r="M48" s="195"/>
      <c r="N48" s="195"/>
      <c r="O48" s="195"/>
      <c r="P48" s="195"/>
      <c r="Q48" s="453"/>
      <c r="R48" s="447"/>
      <c r="S48" s="366"/>
      <c r="T48" s="366"/>
      <c r="U48" s="195"/>
    </row>
    <row r="49" spans="1:33" ht="15">
      <c r="A49" s="199"/>
      <c r="B49" s="195" t="s">
        <v>242</v>
      </c>
      <c r="C49" s="370" t="s">
        <v>11</v>
      </c>
      <c r="D49" s="206" t="s">
        <v>11</v>
      </c>
      <c r="E49" s="206" t="s">
        <v>11</v>
      </c>
      <c r="F49" s="206" t="s">
        <v>11</v>
      </c>
      <c r="G49" s="206" t="s">
        <v>11</v>
      </c>
      <c r="H49" s="206" t="s">
        <v>11</v>
      </c>
      <c r="I49" s="206" t="s">
        <v>11</v>
      </c>
      <c r="J49" s="233">
        <v>7966</v>
      </c>
      <c r="K49" s="203">
        <f>11983829/1000</f>
        <v>11983.829</v>
      </c>
      <c r="L49" s="203">
        <v>8975</v>
      </c>
      <c r="M49" s="373">
        <v>10394.505999999999</v>
      </c>
      <c r="N49" s="373">
        <v>13710</v>
      </c>
      <c r="O49" s="373">
        <v>15210</v>
      </c>
      <c r="P49" s="373"/>
      <c r="Q49" s="453">
        <f>(M49+N49+O49)/3/8760</f>
        <v>1.4959857686453577</v>
      </c>
      <c r="R49" s="445">
        <f>(J49+K49+L49)/5/8760</f>
        <v>0.66038422374429218</v>
      </c>
      <c r="S49" s="439" t="s">
        <v>11</v>
      </c>
      <c r="T49" s="439"/>
      <c r="U49" s="195">
        <v>2</v>
      </c>
    </row>
    <row r="50" spans="1:33" ht="15">
      <c r="A50" s="199"/>
      <c r="B50" s="195"/>
      <c r="C50" s="370"/>
      <c r="D50" s="206"/>
      <c r="E50" s="206"/>
      <c r="F50" s="206"/>
      <c r="G50" s="206"/>
      <c r="H50" s="206"/>
      <c r="I50" s="206"/>
      <c r="J50" s="233"/>
      <c r="K50" s="203"/>
      <c r="L50" s="203"/>
      <c r="M50" s="371"/>
      <c r="N50" s="371"/>
      <c r="O50" s="371"/>
      <c r="P50" s="371"/>
      <c r="Q50" s="453"/>
      <c r="R50" s="445"/>
      <c r="S50" s="366"/>
      <c r="T50" s="366"/>
      <c r="U50" s="195"/>
    </row>
    <row r="51" spans="1:33" ht="15">
      <c r="A51" s="199" t="s">
        <v>275</v>
      </c>
      <c r="B51" s="195"/>
      <c r="C51" s="370"/>
      <c r="D51" s="206"/>
      <c r="E51" s="206"/>
      <c r="F51" s="206"/>
      <c r="G51" s="206"/>
      <c r="H51" s="206"/>
      <c r="I51" s="206"/>
      <c r="J51" s="233"/>
      <c r="K51" s="203"/>
      <c r="L51" s="203"/>
      <c r="M51" s="371"/>
      <c r="N51" s="371"/>
      <c r="O51" s="371"/>
      <c r="P51" s="371"/>
      <c r="Q51" s="453"/>
      <c r="R51" s="445"/>
      <c r="S51" s="366"/>
      <c r="T51" s="366"/>
      <c r="U51" s="195"/>
    </row>
    <row r="52" spans="1:33" ht="15">
      <c r="A52" s="199"/>
      <c r="B52" s="195" t="s">
        <v>276</v>
      </c>
      <c r="C52" s="370" t="s">
        <v>11</v>
      </c>
      <c r="D52" s="206" t="s">
        <v>11</v>
      </c>
      <c r="E52" s="206" t="s">
        <v>11</v>
      </c>
      <c r="F52" s="206" t="s">
        <v>11</v>
      </c>
      <c r="G52" s="206" t="s">
        <v>11</v>
      </c>
      <c r="H52" s="206" t="s">
        <v>11</v>
      </c>
      <c r="I52" s="206" t="s">
        <v>11</v>
      </c>
      <c r="J52" s="206" t="s">
        <v>11</v>
      </c>
      <c r="K52" s="206" t="s">
        <v>11</v>
      </c>
      <c r="L52" s="203">
        <v>31605</v>
      </c>
      <c r="M52" s="368">
        <v>33312</v>
      </c>
      <c r="N52" s="368">
        <v>31550</v>
      </c>
      <c r="O52" s="368">
        <v>27581</v>
      </c>
      <c r="P52" s="368"/>
      <c r="Q52" s="453">
        <f>(M52+N52+O52)/3/8760</f>
        <v>3.5176179604261795</v>
      </c>
      <c r="R52" s="445">
        <f>(L52)/8760</f>
        <v>3.6078767123287672</v>
      </c>
      <c r="S52" s="439" t="s">
        <v>11</v>
      </c>
      <c r="T52" s="439"/>
      <c r="U52" s="195">
        <v>10</v>
      </c>
    </row>
    <row r="53" spans="1:33">
      <c r="A53" s="199"/>
      <c r="B53" s="195" t="s">
        <v>277</v>
      </c>
      <c r="C53" s="370" t="s">
        <v>11</v>
      </c>
      <c r="D53" s="206" t="s">
        <v>11</v>
      </c>
      <c r="E53" s="206" t="s">
        <v>11</v>
      </c>
      <c r="F53" s="206" t="s">
        <v>11</v>
      </c>
      <c r="G53" s="206" t="s">
        <v>11</v>
      </c>
      <c r="H53" s="206" t="s">
        <v>11</v>
      </c>
      <c r="I53" s="206" t="s">
        <v>11</v>
      </c>
      <c r="J53" s="206" t="s">
        <v>11</v>
      </c>
      <c r="K53" s="206" t="s">
        <v>11</v>
      </c>
      <c r="L53" s="206" t="s">
        <v>11</v>
      </c>
      <c r="M53" s="373">
        <v>35357.550999999999</v>
      </c>
      <c r="N53" s="368">
        <v>82203</v>
      </c>
      <c r="O53" s="368">
        <v>79995</v>
      </c>
      <c r="P53" s="373"/>
      <c r="Q53" s="453">
        <f>(M53+N53+O53)/3/8760</f>
        <v>7.5173345129375955</v>
      </c>
      <c r="R53" s="448" t="s">
        <v>11</v>
      </c>
      <c r="S53" s="439" t="s">
        <v>11</v>
      </c>
      <c r="T53" s="439"/>
      <c r="U53" s="195">
        <v>25</v>
      </c>
    </row>
    <row r="54" spans="1:33">
      <c r="A54" s="199"/>
      <c r="B54" s="195"/>
      <c r="C54" s="365"/>
      <c r="D54" s="117"/>
      <c r="M54" s="195"/>
      <c r="N54" s="195"/>
      <c r="O54" s="195"/>
      <c r="P54" s="195"/>
      <c r="Q54" s="453"/>
      <c r="R54" s="446"/>
      <c r="S54" s="366"/>
      <c r="T54" s="366"/>
      <c r="U54" s="195"/>
    </row>
    <row r="55" spans="1:33">
      <c r="A55" s="194" t="s">
        <v>57</v>
      </c>
      <c r="B55" s="195"/>
      <c r="C55" s="367"/>
      <c r="M55" s="195"/>
      <c r="N55" s="195"/>
      <c r="O55" s="195"/>
      <c r="P55" s="195"/>
      <c r="Q55" s="453"/>
      <c r="R55" s="446"/>
      <c r="S55" s="366"/>
      <c r="T55" s="366"/>
      <c r="U55" s="195"/>
    </row>
    <row r="56" spans="1:33" ht="15">
      <c r="B56" s="195" t="s">
        <v>90</v>
      </c>
      <c r="C56" s="367">
        <v>6262.299</v>
      </c>
      <c r="D56" s="190">
        <v>6605.4880000000003</v>
      </c>
      <c r="E56" s="112">
        <v>7598.4560000000001</v>
      </c>
      <c r="F56" s="112">
        <v>7342.7669999999998</v>
      </c>
      <c r="G56" s="112">
        <v>8614.4110000000001</v>
      </c>
      <c r="H56" s="112">
        <v>6026</v>
      </c>
      <c r="I56" s="112">
        <v>8183</v>
      </c>
      <c r="J56" s="233">
        <v>7444</v>
      </c>
      <c r="K56" s="203">
        <f>7753476/1000</f>
        <v>7753.4759999999997</v>
      </c>
      <c r="L56" s="203">
        <v>6859</v>
      </c>
      <c r="M56" s="373">
        <v>6242</v>
      </c>
      <c r="N56" s="373">
        <v>8107</v>
      </c>
      <c r="O56" s="373">
        <v>5321</v>
      </c>
      <c r="P56" s="373"/>
      <c r="Q56" s="453">
        <f>(M56+N56+O56)/3/8760</f>
        <v>0.74847792998477936</v>
      </c>
      <c r="R56" s="445">
        <f>(H56+I56+J56+K56+L56)/5/8760</f>
        <v>0.82797890410958885</v>
      </c>
      <c r="S56" s="366">
        <v>0.83158495433789958</v>
      </c>
      <c r="T56" s="366"/>
      <c r="U56" s="195">
        <v>1.2</v>
      </c>
    </row>
    <row r="57" spans="1:33">
      <c r="B57" s="195"/>
      <c r="C57" s="365"/>
      <c r="D57" s="117"/>
      <c r="M57" s="195"/>
      <c r="N57" s="195"/>
      <c r="O57" s="195"/>
      <c r="P57" s="195"/>
      <c r="Q57" s="453"/>
      <c r="R57" s="446"/>
      <c r="S57" s="366"/>
      <c r="T57" s="366"/>
      <c r="U57" s="195"/>
    </row>
    <row r="58" spans="1:33">
      <c r="A58" s="125" t="s">
        <v>91</v>
      </c>
      <c r="C58" s="365"/>
      <c r="M58" s="195"/>
      <c r="N58" s="195"/>
      <c r="O58" s="195"/>
      <c r="P58" s="195"/>
      <c r="Q58" s="453"/>
      <c r="R58" s="446"/>
      <c r="S58" s="366"/>
      <c r="T58" s="366"/>
      <c r="U58" s="195"/>
    </row>
    <row r="59" spans="1:33" ht="15">
      <c r="B59" s="117" t="s">
        <v>92</v>
      </c>
      <c r="C59" s="367">
        <v>439727</v>
      </c>
      <c r="D59" s="207">
        <v>486847</v>
      </c>
      <c r="E59" s="207">
        <v>500828</v>
      </c>
      <c r="F59" s="190">
        <v>456985</v>
      </c>
      <c r="G59" s="112">
        <v>414002</v>
      </c>
      <c r="H59" s="112">
        <v>511361</v>
      </c>
      <c r="I59" s="112">
        <v>461372</v>
      </c>
      <c r="J59" s="112">
        <v>507969</v>
      </c>
      <c r="K59" s="112">
        <v>489637</v>
      </c>
      <c r="L59" s="112">
        <v>455350</v>
      </c>
      <c r="M59" s="368">
        <v>481097</v>
      </c>
      <c r="N59" s="368">
        <v>450729</v>
      </c>
      <c r="O59" s="368">
        <v>429673</v>
      </c>
      <c r="P59" s="368"/>
      <c r="Q59" s="453">
        <f>(M59+N59+O59)/3/8760</f>
        <v>51.807420091324204</v>
      </c>
      <c r="R59" s="445">
        <f>(H59+I59+J59+K59+L59)/5/8760</f>
        <v>55.381027397260276</v>
      </c>
      <c r="S59" s="366">
        <v>52.474634703196344</v>
      </c>
      <c r="T59" s="366"/>
      <c r="U59" s="195">
        <v>135</v>
      </c>
      <c r="AB59" s="117"/>
      <c r="AC59" s="117"/>
      <c r="AD59" s="117"/>
      <c r="AE59" s="117"/>
      <c r="AF59" s="117"/>
      <c r="AG59" s="117"/>
    </row>
    <row r="60" spans="1:33" ht="15">
      <c r="A60" s="199"/>
      <c r="B60" s="195"/>
      <c r="C60" s="367"/>
      <c r="D60" s="207"/>
      <c r="E60" s="207"/>
      <c r="M60" s="195"/>
      <c r="N60" s="195"/>
      <c r="O60" s="195"/>
      <c r="P60" s="195"/>
      <c r="Q60" s="453"/>
      <c r="R60" s="446"/>
      <c r="S60" s="366"/>
      <c r="T60" s="366"/>
      <c r="U60" s="195"/>
      <c r="AB60" s="117"/>
      <c r="AC60" s="117"/>
      <c r="AD60" s="117"/>
      <c r="AE60" s="117"/>
      <c r="AF60" s="117"/>
      <c r="AG60" s="117"/>
    </row>
    <row r="61" spans="1:33">
      <c r="A61" s="194" t="s">
        <v>59</v>
      </c>
      <c r="B61" s="195"/>
      <c r="C61" s="365"/>
      <c r="D61" s="117"/>
      <c r="M61" s="195"/>
      <c r="N61" s="195"/>
      <c r="O61" s="195"/>
      <c r="P61" s="195"/>
      <c r="Q61" s="453"/>
      <c r="R61" s="446"/>
      <c r="S61" s="366"/>
      <c r="T61" s="366"/>
      <c r="U61" s="195"/>
      <c r="Z61" s="190"/>
      <c r="AC61" s="117"/>
      <c r="AD61" s="117"/>
      <c r="AE61" s="117"/>
      <c r="AF61" s="117"/>
      <c r="AG61" s="117"/>
    </row>
    <row r="62" spans="1:33">
      <c r="B62" s="117" t="s">
        <v>93</v>
      </c>
      <c r="C62" s="370" t="s">
        <v>11</v>
      </c>
      <c r="D62" s="190">
        <v>16</v>
      </c>
      <c r="E62" s="112">
        <v>64997</v>
      </c>
      <c r="F62" s="112">
        <v>67691</v>
      </c>
      <c r="G62" s="112">
        <v>67902</v>
      </c>
      <c r="H62" s="112">
        <v>98867</v>
      </c>
      <c r="I62" s="112">
        <v>90956</v>
      </c>
      <c r="J62" s="112">
        <v>93175</v>
      </c>
      <c r="K62" s="112">
        <v>96534</v>
      </c>
      <c r="L62" s="112">
        <v>89144</v>
      </c>
      <c r="M62" s="368">
        <v>100119</v>
      </c>
      <c r="N62" s="368">
        <v>93502</v>
      </c>
      <c r="O62" s="368">
        <v>85815</v>
      </c>
      <c r="P62" s="368"/>
      <c r="Q62" s="453">
        <f>(M62+N62+O62)/3/8760</f>
        <v>10.633028919330288</v>
      </c>
      <c r="R62" s="445">
        <f>(H62+I62+J62+K62+L62)/5/8760</f>
        <v>10.700365296803653</v>
      </c>
      <c r="S62" s="366">
        <v>5.7250570776255705</v>
      </c>
      <c r="T62" s="366"/>
      <c r="U62" s="195">
        <v>30</v>
      </c>
      <c r="Z62" s="190"/>
      <c r="AC62" s="117"/>
      <c r="AD62" s="117"/>
      <c r="AE62" s="117"/>
      <c r="AF62" s="117"/>
      <c r="AG62" s="117"/>
    </row>
    <row r="63" spans="1:33">
      <c r="B63" s="195" t="s">
        <v>94</v>
      </c>
      <c r="C63" s="367">
        <v>6512</v>
      </c>
      <c r="D63" s="190">
        <v>12686.999</v>
      </c>
      <c r="E63" s="112">
        <v>3218.0000000000005</v>
      </c>
      <c r="F63" s="112">
        <v>1949</v>
      </c>
      <c r="G63" s="112">
        <v>6978</v>
      </c>
      <c r="H63" s="112">
        <v>15402</v>
      </c>
      <c r="I63" s="112">
        <v>10592</v>
      </c>
      <c r="J63" s="112">
        <v>1602</v>
      </c>
      <c r="K63" s="112">
        <v>815</v>
      </c>
      <c r="L63" s="112">
        <v>1212</v>
      </c>
      <c r="M63" s="374">
        <v>6277</v>
      </c>
      <c r="N63" s="374">
        <v>1953</v>
      </c>
      <c r="O63" s="374">
        <v>1814</v>
      </c>
      <c r="P63" s="374"/>
      <c r="Q63" s="453">
        <f t="shared" ref="Q63:Q65" si="1">(M63+N63+O63)/3/8760</f>
        <v>0.38219178082191779</v>
      </c>
      <c r="R63" s="445">
        <f>(H63+I63+J63+K63+L63)/5/8760</f>
        <v>0.67632420091324208</v>
      </c>
      <c r="S63" s="366">
        <v>0.71561641552511412</v>
      </c>
      <c r="T63" s="366"/>
      <c r="U63" s="195">
        <v>83.7</v>
      </c>
      <c r="Z63" s="190"/>
      <c r="AC63" s="117"/>
      <c r="AD63" s="117"/>
      <c r="AE63" s="117"/>
      <c r="AF63" s="117"/>
      <c r="AG63" s="117"/>
    </row>
    <row r="64" spans="1:33" ht="14.25">
      <c r="B64" s="195" t="s">
        <v>421</v>
      </c>
      <c r="C64" s="367">
        <v>336937</v>
      </c>
      <c r="D64" s="190">
        <v>314675</v>
      </c>
      <c r="E64" s="112">
        <v>331504</v>
      </c>
      <c r="F64" s="112">
        <v>316534</v>
      </c>
      <c r="G64" s="112">
        <v>315370.99999999994</v>
      </c>
      <c r="H64" s="112">
        <v>300792</v>
      </c>
      <c r="I64" s="112">
        <v>253208</v>
      </c>
      <c r="J64" s="112">
        <v>298318.98</v>
      </c>
      <c r="K64" s="112">
        <v>290193</v>
      </c>
      <c r="L64" s="112">
        <v>222191</v>
      </c>
      <c r="M64" s="374">
        <v>272977</v>
      </c>
      <c r="N64" s="374">
        <v>230290</v>
      </c>
      <c r="O64" s="374">
        <v>242808</v>
      </c>
      <c r="P64" s="374" t="s">
        <v>13</v>
      </c>
      <c r="Q64" s="453">
        <f t="shared" si="1"/>
        <v>28.389459665144596</v>
      </c>
      <c r="R64" s="445">
        <f>(H64+I64+J64+K64+L64)/5/8760</f>
        <v>31.157602283105025</v>
      </c>
      <c r="S64" s="366">
        <v>36.872625570776258</v>
      </c>
      <c r="T64" s="366"/>
      <c r="U64" s="195">
        <v>68.599999999999994</v>
      </c>
      <c r="Y64" s="190"/>
      <c r="AC64" s="117"/>
      <c r="AD64" s="117"/>
      <c r="AE64" s="117"/>
      <c r="AF64" s="117"/>
      <c r="AG64" s="117"/>
    </row>
    <row r="65" spans="1:26">
      <c r="B65" s="195" t="s">
        <v>96</v>
      </c>
      <c r="C65" s="367">
        <v>1648</v>
      </c>
      <c r="D65" s="190">
        <v>2623.002</v>
      </c>
      <c r="E65" s="112">
        <v>369</v>
      </c>
      <c r="F65" s="112">
        <v>-28</v>
      </c>
      <c r="G65" s="112">
        <v>1021</v>
      </c>
      <c r="H65" s="112">
        <v>218</v>
      </c>
      <c r="I65" s="112">
        <v>1573</v>
      </c>
      <c r="J65" s="112">
        <v>-1</v>
      </c>
      <c r="K65" s="112">
        <v>124</v>
      </c>
      <c r="L65" s="112">
        <v>444</v>
      </c>
      <c r="M65" s="374">
        <v>712</v>
      </c>
      <c r="N65" s="374">
        <v>353</v>
      </c>
      <c r="O65" s="374">
        <v>150</v>
      </c>
      <c r="P65" s="374"/>
      <c r="Q65" s="453">
        <f t="shared" si="1"/>
        <v>4.6232876712328765E-2</v>
      </c>
      <c r="R65" s="445">
        <f>(H65+I65+J65+K65+L65)/5/8760</f>
        <v>5.3835616438356167E-2</v>
      </c>
      <c r="S65" s="366">
        <v>0.12860735159817352</v>
      </c>
      <c r="T65" s="366"/>
      <c r="U65" s="195">
        <v>23.3</v>
      </c>
      <c r="Y65" s="190"/>
      <c r="Z65" s="190"/>
    </row>
    <row r="66" spans="1:26">
      <c r="A66" s="199"/>
      <c r="B66" s="195"/>
      <c r="C66" s="367"/>
      <c r="M66" s="195"/>
      <c r="N66" s="195"/>
      <c r="O66" s="195"/>
      <c r="P66" s="195"/>
      <c r="Q66" s="453"/>
      <c r="R66" s="446"/>
      <c r="S66" s="366"/>
      <c r="T66" s="366"/>
      <c r="U66" s="195"/>
      <c r="Y66" s="190"/>
      <c r="Z66" s="190"/>
    </row>
    <row r="67" spans="1:26">
      <c r="A67" s="194" t="s">
        <v>97</v>
      </c>
      <c r="B67" s="195"/>
      <c r="C67" s="365"/>
      <c r="D67" s="117"/>
      <c r="M67" s="195"/>
      <c r="N67" s="195"/>
      <c r="O67" s="195"/>
      <c r="P67" s="195"/>
      <c r="Q67" s="453"/>
      <c r="R67" s="446"/>
      <c r="S67" s="366"/>
      <c r="T67" s="366"/>
      <c r="U67" s="195"/>
      <c r="Y67" s="190"/>
      <c r="Z67" s="190"/>
    </row>
    <row r="68" spans="1:26">
      <c r="B68" s="195" t="s">
        <v>98</v>
      </c>
      <c r="C68" s="367">
        <v>48249.048000000003</v>
      </c>
      <c r="D68" s="190">
        <v>44982.093999999997</v>
      </c>
      <c r="E68" s="112">
        <v>46134.267</v>
      </c>
      <c r="F68" s="112">
        <v>52729.671000000002</v>
      </c>
      <c r="G68" s="112">
        <v>52843.103000000003</v>
      </c>
      <c r="H68" s="112">
        <v>53536</v>
      </c>
      <c r="I68" s="112">
        <v>53500</v>
      </c>
      <c r="J68" s="233">
        <v>45253</v>
      </c>
      <c r="K68" s="233">
        <v>52101</v>
      </c>
      <c r="L68" s="233">
        <v>47289</v>
      </c>
      <c r="M68" s="368">
        <v>48339</v>
      </c>
      <c r="N68" s="368">
        <v>52898</v>
      </c>
      <c r="O68" s="368">
        <v>29691</v>
      </c>
      <c r="P68" s="368"/>
      <c r="Q68" s="453">
        <f>(M68+N68+O68)/3/8760</f>
        <v>4.9820395738203951</v>
      </c>
      <c r="R68" s="445">
        <f>(H68+I68+J68+K68+L68)/5/8760</f>
        <v>5.7460958904109596</v>
      </c>
      <c r="S68" s="366">
        <v>5.5921959589041093</v>
      </c>
      <c r="T68" s="366"/>
      <c r="U68" s="195">
        <v>10</v>
      </c>
      <c r="Y68" s="190"/>
      <c r="Z68" s="190"/>
    </row>
    <row r="69" spans="1:26">
      <c r="A69" s="199"/>
      <c r="B69" s="195"/>
      <c r="C69" s="367"/>
      <c r="M69" s="195"/>
      <c r="N69" s="195"/>
      <c r="O69" s="195"/>
      <c r="P69" s="195"/>
      <c r="Q69" s="453"/>
      <c r="R69" s="446"/>
      <c r="S69" s="366"/>
      <c r="T69" s="366"/>
      <c r="U69" s="195"/>
      <c r="Y69" s="190"/>
      <c r="Z69" s="190"/>
    </row>
    <row r="70" spans="1:26">
      <c r="A70" s="199" t="s">
        <v>60</v>
      </c>
      <c r="B70" s="195"/>
      <c r="C70" s="367"/>
      <c r="M70" s="195"/>
      <c r="N70" s="195"/>
      <c r="O70" s="195"/>
      <c r="P70" s="195"/>
      <c r="Q70" s="453"/>
      <c r="R70" s="446"/>
      <c r="S70" s="366"/>
      <c r="T70" s="366"/>
      <c r="U70" s="195"/>
      <c r="Y70" s="190"/>
      <c r="Z70" s="190"/>
    </row>
    <row r="71" spans="1:26" ht="14.25">
      <c r="A71" s="199"/>
      <c r="B71" s="202" t="s">
        <v>422</v>
      </c>
      <c r="C71" s="370" t="s">
        <v>11</v>
      </c>
      <c r="D71" s="206" t="s">
        <v>11</v>
      </c>
      <c r="E71" s="208">
        <v>27689</v>
      </c>
      <c r="F71" s="209">
        <v>257187</v>
      </c>
      <c r="G71" s="208">
        <v>231374</v>
      </c>
      <c r="H71" s="208">
        <v>308543</v>
      </c>
      <c r="I71" s="208">
        <v>290267.01</v>
      </c>
      <c r="J71" s="208">
        <v>284761.62</v>
      </c>
      <c r="K71" s="208">
        <v>272897.46000000002</v>
      </c>
      <c r="L71" s="208">
        <v>260622</v>
      </c>
      <c r="M71" s="368">
        <v>284565.59999999998</v>
      </c>
      <c r="N71" s="368">
        <v>287367</v>
      </c>
      <c r="O71" s="368">
        <v>260131</v>
      </c>
      <c r="P71" s="368"/>
      <c r="Q71" s="453">
        <f t="shared" ref="Q71:Q73" si="2">(M71+N71+O71)/3/8760</f>
        <v>31.661476407914762</v>
      </c>
      <c r="R71" s="445">
        <f>(H71+I71+J71+K71+L71)/5/8760</f>
        <v>32.35367785388128</v>
      </c>
      <c r="S71" s="366">
        <v>19.644216133942162</v>
      </c>
      <c r="T71" s="366"/>
      <c r="U71" s="195">
        <v>105</v>
      </c>
      <c r="Y71" s="190"/>
      <c r="Z71" s="190"/>
    </row>
    <row r="72" spans="1:26" ht="14.25">
      <c r="A72" s="199"/>
      <c r="B72" s="202" t="s">
        <v>423</v>
      </c>
      <c r="C72" s="370" t="s">
        <v>11</v>
      </c>
      <c r="D72" s="206" t="s">
        <v>11</v>
      </c>
      <c r="E72" s="206" t="s">
        <v>11</v>
      </c>
      <c r="F72" s="208">
        <v>56332</v>
      </c>
      <c r="G72" s="209">
        <v>227020</v>
      </c>
      <c r="H72" s="209">
        <v>321846</v>
      </c>
      <c r="I72" s="209">
        <v>286947.53999999998</v>
      </c>
      <c r="J72" s="209">
        <v>276187.23</v>
      </c>
      <c r="K72" s="209">
        <v>259191.9</v>
      </c>
      <c r="L72" s="209">
        <v>258022</v>
      </c>
      <c r="M72" s="368">
        <v>290304.63</v>
      </c>
      <c r="N72" s="368">
        <v>286219</v>
      </c>
      <c r="O72" s="368">
        <v>248208</v>
      </c>
      <c r="P72" s="368"/>
      <c r="Q72" s="453">
        <f t="shared" si="2"/>
        <v>31.38248211567732</v>
      </c>
      <c r="R72" s="445">
        <f>(H72+I72+J72+K72+L72)/5/8760</f>
        <v>32.013576940639268</v>
      </c>
      <c r="S72" s="366">
        <v>16.173059360730594</v>
      </c>
      <c r="T72" s="366"/>
      <c r="U72" s="195">
        <v>105</v>
      </c>
      <c r="Y72" s="190"/>
      <c r="Z72" s="190"/>
    </row>
    <row r="73" spans="1:26">
      <c r="A73" s="199"/>
      <c r="B73" s="202" t="s">
        <v>243</v>
      </c>
      <c r="C73" s="370" t="s">
        <v>11</v>
      </c>
      <c r="D73" s="206" t="s">
        <v>11</v>
      </c>
      <c r="E73" s="206" t="s">
        <v>11</v>
      </c>
      <c r="F73" s="206" t="s">
        <v>11</v>
      </c>
      <c r="G73" s="206" t="s">
        <v>11</v>
      </c>
      <c r="H73" s="206" t="s">
        <v>11</v>
      </c>
      <c r="I73" s="209">
        <v>56893.32</v>
      </c>
      <c r="J73" s="209">
        <v>335839.68</v>
      </c>
      <c r="K73" s="209">
        <v>562316.04</v>
      </c>
      <c r="L73" s="209">
        <v>603536</v>
      </c>
      <c r="M73" s="368">
        <v>652904.01</v>
      </c>
      <c r="N73" s="368">
        <v>657608</v>
      </c>
      <c r="O73" s="368">
        <v>628130</v>
      </c>
      <c r="P73" s="368"/>
      <c r="Q73" s="453">
        <f t="shared" si="2"/>
        <v>73.768721841704718</v>
      </c>
      <c r="R73" s="445">
        <f>(I73+J73+K73+L73)/4/8760</f>
        <v>44.480166666666669</v>
      </c>
      <c r="S73" s="366"/>
      <c r="T73" s="366"/>
      <c r="U73" s="195">
        <v>189</v>
      </c>
      <c r="Y73" s="190"/>
      <c r="Z73" s="190"/>
    </row>
    <row r="74" spans="1:26">
      <c r="A74" s="199"/>
      <c r="B74" s="202"/>
      <c r="C74" s="370"/>
      <c r="D74" s="206"/>
      <c r="E74" s="206"/>
      <c r="F74" s="206"/>
      <c r="G74" s="206"/>
      <c r="H74" s="206"/>
      <c r="I74" s="209"/>
      <c r="J74" s="209"/>
      <c r="K74" s="209"/>
      <c r="L74" s="209"/>
      <c r="M74" s="375"/>
      <c r="N74" s="375"/>
      <c r="O74" s="375"/>
      <c r="P74" s="375"/>
      <c r="Q74" s="453"/>
      <c r="R74" s="445"/>
      <c r="S74" s="366"/>
      <c r="T74" s="366"/>
      <c r="U74" s="195"/>
      <c r="Y74" s="190"/>
      <c r="Z74" s="190"/>
    </row>
    <row r="75" spans="1:26">
      <c r="A75" s="194" t="s">
        <v>63</v>
      </c>
      <c r="B75" s="195"/>
      <c r="C75" s="365"/>
      <c r="D75" s="117"/>
      <c r="M75" s="195"/>
      <c r="N75" s="195"/>
      <c r="O75" s="195"/>
      <c r="P75" s="195"/>
      <c r="Q75" s="453"/>
      <c r="R75" s="446"/>
      <c r="S75" s="366"/>
      <c r="T75" s="366"/>
      <c r="U75" s="195"/>
      <c r="Y75" s="190"/>
      <c r="Z75" s="190"/>
    </row>
    <row r="76" spans="1:26">
      <c r="B76" s="195" t="s">
        <v>417</v>
      </c>
      <c r="C76" s="367">
        <v>27072.5</v>
      </c>
      <c r="D76" s="190">
        <v>27406.400000000001</v>
      </c>
      <c r="E76" s="190">
        <v>23102.2</v>
      </c>
      <c r="F76" s="190">
        <v>21887.5</v>
      </c>
      <c r="G76" s="190">
        <v>22635.599999999999</v>
      </c>
      <c r="H76" s="190">
        <v>30822</v>
      </c>
      <c r="I76" s="209">
        <v>30591</v>
      </c>
      <c r="J76" s="209">
        <v>28028</v>
      </c>
      <c r="K76" s="209">
        <v>29098</v>
      </c>
      <c r="L76" s="209">
        <v>22095</v>
      </c>
      <c r="M76" s="375">
        <v>30288</v>
      </c>
      <c r="N76" s="375">
        <v>27940</v>
      </c>
      <c r="O76" s="375">
        <v>27940</v>
      </c>
      <c r="P76" s="375"/>
      <c r="Q76" s="453">
        <f>(M76+N76+O76)/3/8760</f>
        <v>3.2788432267884322</v>
      </c>
      <c r="R76" s="445">
        <f>(H76+I76+J76+K76+L76)/5/8760</f>
        <v>3.2108219178082189</v>
      </c>
      <c r="S76" s="366">
        <v>2.7877671232876717</v>
      </c>
      <c r="T76" s="366"/>
      <c r="U76" s="195">
        <v>4.5</v>
      </c>
      <c r="Y76" s="190"/>
      <c r="Z76" s="190"/>
    </row>
    <row r="77" spans="1:26">
      <c r="B77" s="195"/>
      <c r="C77" s="367"/>
      <c r="M77" s="195"/>
      <c r="N77" s="195"/>
      <c r="O77" s="195"/>
      <c r="P77" s="195"/>
      <c r="Q77" s="453"/>
      <c r="R77" s="446"/>
      <c r="S77" s="366"/>
      <c r="T77" s="366"/>
      <c r="U77" s="195"/>
      <c r="Y77" s="190"/>
      <c r="Z77" s="190"/>
    </row>
    <row r="78" spans="1:26">
      <c r="A78" s="194" t="s">
        <v>99</v>
      </c>
      <c r="B78" s="195"/>
      <c r="C78" s="367"/>
      <c r="M78" s="195"/>
      <c r="N78" s="195"/>
      <c r="O78" s="195"/>
      <c r="P78" s="195"/>
      <c r="Q78" s="453"/>
      <c r="R78" s="446"/>
      <c r="S78" s="366"/>
      <c r="T78" s="366"/>
      <c r="U78" s="195"/>
      <c r="Y78" s="190"/>
      <c r="Z78" s="190"/>
    </row>
    <row r="79" spans="1:26">
      <c r="B79" s="195" t="s">
        <v>100</v>
      </c>
      <c r="C79" s="370" t="s">
        <v>11</v>
      </c>
      <c r="D79" s="206" t="s">
        <v>11</v>
      </c>
      <c r="E79" s="206" t="s">
        <v>11</v>
      </c>
      <c r="F79" s="206" t="s">
        <v>11</v>
      </c>
      <c r="G79" s="206" t="s">
        <v>11</v>
      </c>
      <c r="H79" s="190">
        <v>329266</v>
      </c>
      <c r="I79" s="190">
        <v>361722.49</v>
      </c>
      <c r="J79" s="190">
        <v>445151.38</v>
      </c>
      <c r="K79" s="209">
        <v>412387</v>
      </c>
      <c r="L79" s="209">
        <v>427708</v>
      </c>
      <c r="M79" s="375">
        <v>262921</v>
      </c>
      <c r="N79" s="375">
        <v>251273</v>
      </c>
      <c r="O79" s="375">
        <v>220857</v>
      </c>
      <c r="P79" s="375"/>
      <c r="Q79" s="453">
        <f t="shared" ref="Q79:Q91" si="3">(M79+N79+O79)/3/8760</f>
        <v>27.969977168949772</v>
      </c>
      <c r="R79" s="445">
        <f>(H79+I79+J79+K79+L79)/5/8760</f>
        <v>45.119517579908681</v>
      </c>
      <c r="S79" s="369" t="s">
        <v>11</v>
      </c>
      <c r="T79" s="369"/>
      <c r="U79" s="195">
        <v>150</v>
      </c>
      <c r="Y79" s="190"/>
      <c r="Z79" s="190"/>
    </row>
    <row r="80" spans="1:26">
      <c r="B80" s="210" t="s">
        <v>162</v>
      </c>
      <c r="C80" s="370" t="s">
        <v>11</v>
      </c>
      <c r="D80" s="206" t="s">
        <v>11</v>
      </c>
      <c r="E80" s="206" t="s">
        <v>11</v>
      </c>
      <c r="F80" s="206" t="s">
        <v>11</v>
      </c>
      <c r="G80" s="206" t="s">
        <v>11</v>
      </c>
      <c r="H80" s="206" t="s">
        <v>11</v>
      </c>
      <c r="I80" s="190">
        <v>42647</v>
      </c>
      <c r="J80" s="190">
        <v>144110</v>
      </c>
      <c r="K80" s="190">
        <v>136350</v>
      </c>
      <c r="L80" s="190">
        <v>127626</v>
      </c>
      <c r="M80" s="368">
        <v>130661</v>
      </c>
      <c r="N80" s="368">
        <v>131182</v>
      </c>
      <c r="O80" s="368">
        <v>124402</v>
      </c>
      <c r="P80" s="368"/>
      <c r="Q80" s="453">
        <f t="shared" si="3"/>
        <v>14.697298325722983</v>
      </c>
      <c r="R80" s="445">
        <f>(I80+J80+K80+L80)/4/8760</f>
        <v>12.863384703196347</v>
      </c>
      <c r="S80" s="439" t="s">
        <v>11</v>
      </c>
      <c r="T80" s="439"/>
      <c r="U80" s="195">
        <v>40</v>
      </c>
      <c r="Y80" s="190"/>
      <c r="Z80" s="190"/>
    </row>
    <row r="81" spans="1:26">
      <c r="B81" s="195" t="s">
        <v>105</v>
      </c>
      <c r="C81" s="367">
        <v>136211.00099999999</v>
      </c>
      <c r="D81" s="190">
        <v>124084.001</v>
      </c>
      <c r="E81" s="112">
        <v>126199</v>
      </c>
      <c r="F81" s="112">
        <v>142590</v>
      </c>
      <c r="G81" s="112">
        <v>141584</v>
      </c>
      <c r="H81" s="112">
        <v>147040</v>
      </c>
      <c r="I81" s="112">
        <v>120683</v>
      </c>
      <c r="J81" s="112">
        <v>109985</v>
      </c>
      <c r="K81" s="190">
        <v>135355</v>
      </c>
      <c r="L81" s="190">
        <v>127279</v>
      </c>
      <c r="M81" s="368">
        <v>118288</v>
      </c>
      <c r="N81" s="368">
        <v>126346</v>
      </c>
      <c r="O81" s="368">
        <v>138717</v>
      </c>
      <c r="P81" s="368"/>
      <c r="Q81" s="453">
        <f t="shared" si="3"/>
        <v>14.587176560121765</v>
      </c>
      <c r="R81" s="445">
        <f t="shared" ref="R81:R90" si="4">(H81+I81+J81+K81+L81)/5/8760</f>
        <v>14.619680365296803</v>
      </c>
      <c r="S81" s="366">
        <v>15.312054840182649</v>
      </c>
      <c r="T81" s="366"/>
      <c r="U81" s="195">
        <v>21</v>
      </c>
      <c r="W81" s="190"/>
      <c r="Z81" s="190"/>
    </row>
    <row r="82" spans="1:26">
      <c r="B82" s="195" t="s">
        <v>106</v>
      </c>
      <c r="C82" s="367">
        <v>276795</v>
      </c>
      <c r="D82" s="190">
        <v>233765</v>
      </c>
      <c r="E82" s="112">
        <v>270680</v>
      </c>
      <c r="F82" s="112">
        <v>298387</v>
      </c>
      <c r="G82" s="112">
        <v>296861</v>
      </c>
      <c r="H82" s="112">
        <v>284974</v>
      </c>
      <c r="I82" s="112">
        <v>227886</v>
      </c>
      <c r="J82" s="112">
        <v>229223</v>
      </c>
      <c r="K82" s="190">
        <v>275627</v>
      </c>
      <c r="L82" s="190">
        <v>260568</v>
      </c>
      <c r="M82" s="195">
        <v>234165</v>
      </c>
      <c r="N82" s="195">
        <v>288168</v>
      </c>
      <c r="O82" s="497">
        <v>326280</v>
      </c>
      <c r="P82" s="195"/>
      <c r="Q82" s="453">
        <f t="shared" si="3"/>
        <v>32.291210045662098</v>
      </c>
      <c r="R82" s="445">
        <f t="shared" si="4"/>
        <v>29.184429223744292</v>
      </c>
      <c r="S82" s="366">
        <v>31.426666666666662</v>
      </c>
      <c r="T82" s="366"/>
      <c r="U82" s="195">
        <v>64</v>
      </c>
      <c r="Z82" s="190"/>
    </row>
    <row r="83" spans="1:26">
      <c r="B83" s="195" t="s">
        <v>244</v>
      </c>
      <c r="C83" s="367">
        <v>127815.001</v>
      </c>
      <c r="D83" s="190">
        <v>118972.001</v>
      </c>
      <c r="E83" s="112">
        <v>129812</v>
      </c>
      <c r="F83" s="112">
        <v>135336</v>
      </c>
      <c r="G83" s="112">
        <v>132325</v>
      </c>
      <c r="H83" s="112">
        <v>133275</v>
      </c>
      <c r="I83" s="112">
        <v>129008</v>
      </c>
      <c r="J83" s="112">
        <v>115817</v>
      </c>
      <c r="K83" s="190">
        <v>128796</v>
      </c>
      <c r="L83" s="190">
        <v>122257</v>
      </c>
      <c r="M83" s="195">
        <v>120437</v>
      </c>
      <c r="N83" s="195">
        <v>130317</v>
      </c>
      <c r="O83" s="497">
        <v>118094</v>
      </c>
      <c r="P83" s="195"/>
      <c r="Q83" s="453">
        <f t="shared" si="3"/>
        <v>14.03531202435312</v>
      </c>
      <c r="R83" s="445">
        <f t="shared" si="4"/>
        <v>14.364223744292238</v>
      </c>
      <c r="S83" s="366">
        <v>14.709132465753424</v>
      </c>
      <c r="T83" s="366"/>
      <c r="U83" s="195">
        <v>17</v>
      </c>
      <c r="Y83" s="190"/>
      <c r="Z83" s="190"/>
    </row>
    <row r="84" spans="1:26">
      <c r="B84" s="195" t="s">
        <v>107</v>
      </c>
      <c r="C84" s="367">
        <v>279655</v>
      </c>
      <c r="D84" s="190">
        <v>223233.99900000001</v>
      </c>
      <c r="E84" s="112">
        <v>267506</v>
      </c>
      <c r="F84" s="112">
        <v>319805</v>
      </c>
      <c r="G84" s="112">
        <v>303864</v>
      </c>
      <c r="H84" s="112">
        <v>348297</v>
      </c>
      <c r="I84" s="112">
        <v>283213</v>
      </c>
      <c r="J84" s="112">
        <v>226345</v>
      </c>
      <c r="K84" s="190">
        <v>285541</v>
      </c>
      <c r="L84" s="190">
        <v>258627</v>
      </c>
      <c r="M84" s="368">
        <v>254064</v>
      </c>
      <c r="N84" s="368">
        <v>299866</v>
      </c>
      <c r="O84" s="497">
        <v>341811</v>
      </c>
      <c r="P84" s="368"/>
      <c r="Q84" s="453">
        <f t="shared" si="3"/>
        <v>34.084512937595129</v>
      </c>
      <c r="R84" s="445">
        <f t="shared" si="4"/>
        <v>32.009657534246571</v>
      </c>
      <c r="S84" s="366">
        <v>31.827945182648406</v>
      </c>
      <c r="T84" s="366"/>
      <c r="U84" s="195">
        <v>48</v>
      </c>
      <c r="Y84" s="190"/>
      <c r="Z84" s="190"/>
    </row>
    <row r="85" spans="1:26">
      <c r="B85" s="195" t="s">
        <v>108</v>
      </c>
      <c r="C85" s="367">
        <v>67595</v>
      </c>
      <c r="D85" s="190">
        <v>60099.000999999997</v>
      </c>
      <c r="E85" s="112">
        <v>57078</v>
      </c>
      <c r="F85" s="112">
        <v>62452</v>
      </c>
      <c r="G85" s="112">
        <v>61727</v>
      </c>
      <c r="H85" s="112">
        <v>65131</v>
      </c>
      <c r="I85" s="112">
        <v>66415</v>
      </c>
      <c r="J85" s="112">
        <v>56473</v>
      </c>
      <c r="K85" s="190">
        <v>61478</v>
      </c>
      <c r="L85" s="190">
        <v>59401</v>
      </c>
      <c r="M85" s="368">
        <v>57101</v>
      </c>
      <c r="N85" s="368">
        <v>62279</v>
      </c>
      <c r="O85" s="368">
        <v>62610</v>
      </c>
      <c r="P85" s="368"/>
      <c r="Q85" s="453">
        <f t="shared" si="3"/>
        <v>6.9250380517503807</v>
      </c>
      <c r="R85" s="445">
        <f t="shared" si="4"/>
        <v>7.0524657534246575</v>
      </c>
      <c r="S85" s="366">
        <v>7.0536758219178077</v>
      </c>
      <c r="T85" s="366"/>
      <c r="U85" s="195">
        <v>8</v>
      </c>
      <c r="Y85" s="190"/>
      <c r="Z85" s="190"/>
    </row>
    <row r="86" spans="1:26">
      <c r="B86" s="195" t="s">
        <v>109</v>
      </c>
      <c r="C86" s="367">
        <v>273198</v>
      </c>
      <c r="D86" s="190">
        <v>241470</v>
      </c>
      <c r="E86" s="112">
        <v>256017</v>
      </c>
      <c r="F86" s="112">
        <v>307166</v>
      </c>
      <c r="G86" s="112">
        <v>299245</v>
      </c>
      <c r="H86" s="112">
        <v>199410</v>
      </c>
      <c r="I86" s="112">
        <v>284608</v>
      </c>
      <c r="J86" s="112">
        <v>225296</v>
      </c>
      <c r="K86" s="190">
        <v>254947</v>
      </c>
      <c r="L86" s="190">
        <v>247097</v>
      </c>
      <c r="M86" s="368">
        <v>258995</v>
      </c>
      <c r="N86" s="368">
        <v>289766</v>
      </c>
      <c r="O86" s="368">
        <v>323972</v>
      </c>
      <c r="P86" s="368"/>
      <c r="Q86" s="453">
        <f t="shared" si="3"/>
        <v>33.209018264840182</v>
      </c>
      <c r="R86" s="445">
        <f t="shared" si="4"/>
        <v>27.656575342465754</v>
      </c>
      <c r="S86" s="366">
        <v>31.440547945205481</v>
      </c>
      <c r="T86" s="366"/>
      <c r="U86" s="195">
        <v>48</v>
      </c>
      <c r="Y86" s="190"/>
    </row>
    <row r="87" spans="1:26">
      <c r="B87" s="195" t="s">
        <v>110</v>
      </c>
      <c r="C87" s="367">
        <v>43252.000999999997</v>
      </c>
      <c r="D87" s="190">
        <v>48576.999000000003</v>
      </c>
      <c r="E87" s="112">
        <v>53487</v>
      </c>
      <c r="F87" s="112">
        <v>54439</v>
      </c>
      <c r="G87" s="112">
        <v>46138</v>
      </c>
      <c r="H87" s="112">
        <v>50609</v>
      </c>
      <c r="I87" s="112">
        <v>49084</v>
      </c>
      <c r="J87" s="112">
        <v>54124</v>
      </c>
      <c r="K87" s="190">
        <v>64084</v>
      </c>
      <c r="L87" s="190">
        <v>57481</v>
      </c>
      <c r="M87" s="368">
        <v>51416</v>
      </c>
      <c r="N87" s="368">
        <v>61891</v>
      </c>
      <c r="O87" s="368">
        <v>61328</v>
      </c>
      <c r="P87" s="368"/>
      <c r="Q87" s="453">
        <f t="shared" si="3"/>
        <v>6.6451674277016739</v>
      </c>
      <c r="R87" s="445">
        <f t="shared" si="4"/>
        <v>6.2872602739726027</v>
      </c>
      <c r="S87" s="366">
        <v>5.6139954337899542</v>
      </c>
      <c r="T87" s="366"/>
      <c r="U87" s="195">
        <v>12</v>
      </c>
      <c r="Y87" s="190"/>
      <c r="Z87" s="190"/>
    </row>
    <row r="88" spans="1:26">
      <c r="B88" s="195" t="s">
        <v>111</v>
      </c>
      <c r="C88" s="367">
        <v>238163.99900000001</v>
      </c>
      <c r="D88" s="190">
        <v>228869.00099999999</v>
      </c>
      <c r="E88" s="112">
        <v>239938</v>
      </c>
      <c r="F88" s="112">
        <v>268072</v>
      </c>
      <c r="G88" s="112">
        <v>252528</v>
      </c>
      <c r="H88" s="112">
        <v>230631</v>
      </c>
      <c r="I88" s="112">
        <v>241199</v>
      </c>
      <c r="J88" s="112">
        <v>289203</v>
      </c>
      <c r="K88" s="190">
        <v>412761</v>
      </c>
      <c r="L88" s="190">
        <v>347742</v>
      </c>
      <c r="M88" s="368">
        <v>343233</v>
      </c>
      <c r="N88" s="368">
        <v>376048</v>
      </c>
      <c r="O88" s="368">
        <v>398801</v>
      </c>
      <c r="P88" s="368"/>
      <c r="Q88" s="453">
        <f t="shared" si="3"/>
        <v>42.544977168949771</v>
      </c>
      <c r="R88" s="445">
        <f t="shared" si="4"/>
        <v>34.738264840182651</v>
      </c>
      <c r="S88" s="366">
        <v>28.026735159817353</v>
      </c>
      <c r="T88" s="366"/>
      <c r="U88" s="195">
        <v>12</v>
      </c>
      <c r="Y88" s="190"/>
      <c r="Z88" s="190"/>
    </row>
    <row r="89" spans="1:26">
      <c r="B89" s="195" t="s">
        <v>112</v>
      </c>
      <c r="C89" s="367">
        <v>411025</v>
      </c>
      <c r="D89" s="190">
        <v>384540</v>
      </c>
      <c r="E89" s="112">
        <v>390576</v>
      </c>
      <c r="F89" s="112">
        <v>441426</v>
      </c>
      <c r="G89" s="112">
        <v>423204</v>
      </c>
      <c r="H89" s="112">
        <v>440545</v>
      </c>
      <c r="I89" s="112">
        <v>390454</v>
      </c>
      <c r="J89" s="112">
        <v>395440</v>
      </c>
      <c r="K89" s="190">
        <v>468937</v>
      </c>
      <c r="L89" s="190">
        <v>447914</v>
      </c>
      <c r="M89" s="368">
        <v>413979</v>
      </c>
      <c r="N89" s="368">
        <v>423168</v>
      </c>
      <c r="O89" s="368">
        <v>470678</v>
      </c>
      <c r="P89" s="368"/>
      <c r="Q89" s="453">
        <f t="shared" si="3"/>
        <v>49.765030441400306</v>
      </c>
      <c r="R89" s="445">
        <f t="shared" si="4"/>
        <v>48.933561643835617</v>
      </c>
      <c r="S89" s="366">
        <v>46.82125570776256</v>
      </c>
      <c r="T89" s="366"/>
      <c r="U89" s="195">
        <v>60</v>
      </c>
      <c r="Y89" s="190"/>
      <c r="Z89" s="190"/>
    </row>
    <row r="90" spans="1:26">
      <c r="B90" s="195" t="s">
        <v>113</v>
      </c>
      <c r="C90" s="367">
        <v>493070</v>
      </c>
      <c r="D90" s="190">
        <v>509373</v>
      </c>
      <c r="E90" s="112">
        <v>474349</v>
      </c>
      <c r="F90" s="112">
        <v>482044</v>
      </c>
      <c r="G90" s="112">
        <v>465209</v>
      </c>
      <c r="H90" s="112">
        <v>534298</v>
      </c>
      <c r="I90" s="112">
        <v>522124</v>
      </c>
      <c r="J90" s="112">
        <v>482932</v>
      </c>
      <c r="K90" s="190">
        <v>529694</v>
      </c>
      <c r="L90" s="190">
        <v>522509</v>
      </c>
      <c r="M90" s="368">
        <v>510256</v>
      </c>
      <c r="N90" s="368">
        <v>498356</v>
      </c>
      <c r="O90" s="368">
        <v>460628</v>
      </c>
      <c r="P90" s="368"/>
      <c r="Q90" s="453">
        <f t="shared" si="3"/>
        <v>55.907153729071538</v>
      </c>
      <c r="R90" s="445">
        <f t="shared" si="4"/>
        <v>59.167968036529686</v>
      </c>
      <c r="S90" s="366">
        <v>55.343493150684928</v>
      </c>
      <c r="T90" s="366"/>
      <c r="U90" s="195">
        <v>65</v>
      </c>
      <c r="Y90" s="190"/>
      <c r="Z90" s="190"/>
    </row>
    <row r="91" spans="1:26" ht="14.25">
      <c r="B91" s="195" t="s">
        <v>418</v>
      </c>
      <c r="C91" s="370" t="s">
        <v>11</v>
      </c>
      <c r="D91" s="206" t="s">
        <v>11</v>
      </c>
      <c r="E91" s="206" t="s">
        <v>11</v>
      </c>
      <c r="F91" s="206" t="s">
        <v>11</v>
      </c>
      <c r="G91" s="206" t="s">
        <v>11</v>
      </c>
      <c r="H91" s="206" t="s">
        <v>11</v>
      </c>
      <c r="I91" s="206" t="s">
        <v>11</v>
      </c>
      <c r="J91" s="206" t="s">
        <v>11</v>
      </c>
      <c r="K91" s="233">
        <v>17106</v>
      </c>
      <c r="L91" s="233">
        <v>29845</v>
      </c>
      <c r="M91" s="368">
        <v>35548</v>
      </c>
      <c r="N91" s="368">
        <v>30775</v>
      </c>
      <c r="O91" s="368">
        <v>32031</v>
      </c>
      <c r="P91" s="368"/>
      <c r="Q91" s="453">
        <f t="shared" si="3"/>
        <v>3.7425418569254183</v>
      </c>
      <c r="R91" s="445">
        <f>(K91+L91)/2/8760</f>
        <v>2.6798515981735158</v>
      </c>
      <c r="S91" s="369" t="s">
        <v>11</v>
      </c>
      <c r="T91" s="366"/>
      <c r="U91" s="195">
        <v>93</v>
      </c>
      <c r="Y91" s="190"/>
      <c r="Z91" s="190"/>
    </row>
    <row r="92" spans="1:26" ht="14.25">
      <c r="B92" s="195" t="s">
        <v>419</v>
      </c>
      <c r="C92" s="367">
        <v>2914</v>
      </c>
      <c r="D92" s="190">
        <v>3880</v>
      </c>
      <c r="E92" s="190">
        <v>4686</v>
      </c>
      <c r="F92" s="190">
        <v>3917</v>
      </c>
      <c r="G92" s="190">
        <v>4626</v>
      </c>
      <c r="H92" s="190">
        <v>5173</v>
      </c>
      <c r="I92" s="190">
        <v>4437</v>
      </c>
      <c r="J92" s="190">
        <v>4590</v>
      </c>
      <c r="K92" s="190">
        <v>4061</v>
      </c>
      <c r="L92" s="190">
        <v>3247</v>
      </c>
      <c r="M92" s="376">
        <v>3336</v>
      </c>
      <c r="N92" s="376">
        <v>2954</v>
      </c>
      <c r="O92" s="376">
        <v>2090</v>
      </c>
      <c r="P92" s="376"/>
      <c r="Q92" s="453">
        <f t="shared" ref="Q92" si="5">(M92+N92+O92)/3/8760</f>
        <v>0.31887366818873669</v>
      </c>
      <c r="R92" s="445">
        <f>(H92+I92+J92+K92+L92)/5/8760</f>
        <v>0.49105022831050232</v>
      </c>
      <c r="S92" s="439" t="s">
        <v>11</v>
      </c>
      <c r="T92" s="439"/>
      <c r="U92" s="195">
        <v>3.9</v>
      </c>
      <c r="Y92" s="190"/>
      <c r="Z92" s="190"/>
    </row>
    <row r="93" spans="1:26">
      <c r="B93" s="195"/>
      <c r="C93" s="365"/>
      <c r="D93" s="117"/>
      <c r="M93" s="195"/>
      <c r="N93" s="195"/>
      <c r="O93" s="195"/>
      <c r="P93" s="195"/>
      <c r="Q93" s="453"/>
      <c r="R93" s="446"/>
      <c r="S93" s="366"/>
      <c r="T93" s="366"/>
      <c r="U93" s="195"/>
      <c r="Y93" s="190"/>
      <c r="Z93" s="190"/>
    </row>
    <row r="94" spans="1:26">
      <c r="A94" s="194" t="s">
        <v>101</v>
      </c>
      <c r="B94" s="195"/>
      <c r="C94" s="365"/>
      <c r="D94" s="117"/>
      <c r="E94" s="117"/>
      <c r="M94" s="195"/>
      <c r="N94" s="195"/>
      <c r="O94" s="195"/>
      <c r="P94" s="195"/>
      <c r="Q94" s="453"/>
      <c r="R94" s="446"/>
      <c r="S94" s="366"/>
      <c r="T94" s="366"/>
      <c r="U94" s="195"/>
      <c r="Y94" s="190"/>
      <c r="Z94" s="190"/>
    </row>
    <row r="95" spans="1:26" ht="14.25">
      <c r="B95" s="195" t="s">
        <v>420</v>
      </c>
      <c r="C95" s="367">
        <v>8419.24</v>
      </c>
      <c r="D95" s="190">
        <v>7071.7560000000003</v>
      </c>
      <c r="E95" s="190">
        <v>7093.86463</v>
      </c>
      <c r="F95" s="190">
        <v>9423.2009999999991</v>
      </c>
      <c r="G95" s="190">
        <v>9353.3189999999995</v>
      </c>
      <c r="H95" s="190">
        <v>7788</v>
      </c>
      <c r="I95" s="190">
        <v>8223</v>
      </c>
      <c r="J95" s="190">
        <v>8267</v>
      </c>
      <c r="K95" s="190">
        <v>8698</v>
      </c>
      <c r="L95" s="190">
        <f>'[2]QF 2013 to 2016'!G38</f>
        <v>9257.523000000001</v>
      </c>
      <c r="M95" s="195">
        <v>9209</v>
      </c>
      <c r="N95" s="195">
        <v>10345</v>
      </c>
      <c r="O95" s="195">
        <v>10375</v>
      </c>
      <c r="P95" s="195"/>
      <c r="Q95" s="453">
        <f t="shared" ref="Q95" si="6">(M95+N95+O95)/3/8760</f>
        <v>1.1388508371385084</v>
      </c>
      <c r="R95" s="445">
        <f>(H95+I95+J95+K95+L95)/5/8760</f>
        <v>0.96423568493150691</v>
      </c>
      <c r="S95" s="366">
        <v>0.94432375867579921</v>
      </c>
      <c r="T95" s="366"/>
      <c r="U95" s="195">
        <v>3.2</v>
      </c>
      <c r="Y95" s="190"/>
      <c r="Z95" s="190"/>
    </row>
    <row r="96" spans="1:26">
      <c r="A96" s="199"/>
      <c r="B96" s="195"/>
      <c r="C96" s="365"/>
      <c r="D96" s="117"/>
      <c r="E96" s="117"/>
      <c r="M96" s="195"/>
      <c r="N96" s="195"/>
      <c r="O96" s="195"/>
      <c r="P96" s="195"/>
      <c r="Q96" s="453"/>
      <c r="R96" s="446"/>
      <c r="S96" s="366"/>
      <c r="T96" s="366"/>
      <c r="U96" s="195"/>
      <c r="Y96" s="190"/>
      <c r="Z96" s="190"/>
    </row>
    <row r="97" spans="1:26">
      <c r="A97" s="199" t="s">
        <v>102</v>
      </c>
      <c r="B97" s="195"/>
      <c r="C97" s="365"/>
      <c r="D97" s="117"/>
      <c r="E97" s="117"/>
      <c r="M97" s="195"/>
      <c r="N97" s="195"/>
      <c r="O97" s="195"/>
      <c r="P97" s="195"/>
      <c r="Q97" s="453"/>
      <c r="R97" s="446"/>
      <c r="S97" s="366"/>
      <c r="T97" s="366"/>
      <c r="U97" s="195"/>
      <c r="Y97" s="190"/>
      <c r="Z97" s="190"/>
    </row>
    <row r="98" spans="1:26" ht="14.25">
      <c r="A98" s="199"/>
      <c r="B98" s="202" t="s">
        <v>103</v>
      </c>
      <c r="C98" s="370" t="s">
        <v>11</v>
      </c>
      <c r="D98" s="206" t="s">
        <v>11</v>
      </c>
      <c r="E98" s="206" t="s">
        <v>11</v>
      </c>
      <c r="F98" s="206" t="s">
        <v>11</v>
      </c>
      <c r="G98" s="112">
        <v>27557</v>
      </c>
      <c r="H98" s="112">
        <v>57155</v>
      </c>
      <c r="I98" s="252">
        <v>36382</v>
      </c>
      <c r="J98" s="252">
        <v>36937</v>
      </c>
      <c r="K98" s="252">
        <v>21584</v>
      </c>
      <c r="L98" s="252">
        <v>29819</v>
      </c>
      <c r="M98" s="252">
        <v>39191</v>
      </c>
      <c r="N98" s="252">
        <v>32172</v>
      </c>
      <c r="O98" s="252">
        <v>7123</v>
      </c>
      <c r="P98" s="252"/>
      <c r="Q98" s="453">
        <f t="shared" ref="Q98" si="7">(M98+N98+O98)/3/8760</f>
        <v>2.986529680365297</v>
      </c>
      <c r="R98" s="445">
        <f>(H98+I98+J98+K98+L98)/5/8760</f>
        <v>4.152442922374429</v>
      </c>
      <c r="S98" s="366">
        <v>3.1457762557077626</v>
      </c>
      <c r="T98" s="366"/>
      <c r="U98" s="195">
        <v>5.5</v>
      </c>
    </row>
    <row r="99" spans="1:26">
      <c r="A99" s="199"/>
      <c r="B99" s="202"/>
      <c r="C99" s="370"/>
      <c r="D99" s="206"/>
      <c r="E99" s="206"/>
      <c r="F99" s="206"/>
      <c r="G99" s="112"/>
      <c r="H99" s="112"/>
      <c r="I99" s="112"/>
      <c r="J99" s="112"/>
      <c r="K99" s="112"/>
      <c r="L99" s="112"/>
      <c r="M99" s="374"/>
      <c r="N99" s="374"/>
      <c r="O99" s="374"/>
      <c r="P99" s="374"/>
      <c r="Q99" s="453"/>
      <c r="R99" s="447"/>
      <c r="S99" s="366"/>
      <c r="T99" s="366"/>
      <c r="U99" s="195"/>
    </row>
    <row r="100" spans="1:26">
      <c r="A100" s="194" t="s">
        <v>72</v>
      </c>
      <c r="B100" s="195"/>
      <c r="C100" s="365"/>
      <c r="D100" s="117"/>
      <c r="E100" s="117"/>
      <c r="M100" s="195"/>
      <c r="N100" s="195"/>
      <c r="O100" s="195"/>
      <c r="P100" s="195"/>
      <c r="Q100" s="453"/>
      <c r="R100" s="446"/>
      <c r="S100" s="366"/>
      <c r="T100" s="366"/>
      <c r="U100" s="195"/>
      <c r="Z100" s="190"/>
    </row>
    <row r="101" spans="1:26">
      <c r="B101" s="195" t="s">
        <v>104</v>
      </c>
      <c r="C101" s="367">
        <v>31390.999</v>
      </c>
      <c r="D101" s="190">
        <v>24435</v>
      </c>
      <c r="E101" s="112">
        <v>27562</v>
      </c>
      <c r="F101" s="112">
        <v>28977</v>
      </c>
      <c r="G101" s="112">
        <v>32262</v>
      </c>
      <c r="H101" s="112">
        <v>34671</v>
      </c>
      <c r="I101" s="112">
        <v>33426</v>
      </c>
      <c r="J101" s="112">
        <v>30165</v>
      </c>
      <c r="K101" s="212">
        <v>31240</v>
      </c>
      <c r="L101" s="112">
        <v>26515</v>
      </c>
      <c r="M101" s="368">
        <v>29483</v>
      </c>
      <c r="N101" s="368">
        <v>21447</v>
      </c>
      <c r="O101" s="368">
        <v>26132</v>
      </c>
      <c r="P101" s="368"/>
      <c r="Q101" s="453">
        <f t="shared" ref="Q101" si="8">(M101+N101+O101)/3/8760</f>
        <v>2.9323439878234399</v>
      </c>
      <c r="R101" s="445">
        <f>(H101+I101+J101+K101+L101)/5/8760</f>
        <v>3.5620319634703197</v>
      </c>
      <c r="S101" s="366">
        <v>3.3019862785388132</v>
      </c>
      <c r="T101" s="366"/>
      <c r="U101" s="195">
        <v>4.0999999999999996</v>
      </c>
      <c r="Z101" s="190"/>
    </row>
    <row r="102" spans="1:26">
      <c r="B102" s="195"/>
      <c r="C102" s="367"/>
      <c r="E102" s="112"/>
      <c r="F102" s="112"/>
      <c r="G102" s="112"/>
      <c r="H102" s="112"/>
      <c r="I102" s="112"/>
      <c r="J102" s="112"/>
      <c r="K102" s="212"/>
      <c r="L102" s="112"/>
      <c r="M102" s="368"/>
      <c r="N102" s="368"/>
      <c r="O102" s="368"/>
      <c r="P102" s="368"/>
      <c r="Q102" s="453"/>
      <c r="R102" s="445"/>
      <c r="S102" s="366"/>
      <c r="T102" s="366"/>
      <c r="U102" s="195"/>
      <c r="Z102" s="190"/>
    </row>
    <row r="103" spans="1:26">
      <c r="A103" s="194" t="s">
        <v>406</v>
      </c>
      <c r="B103" s="195"/>
      <c r="C103" s="367"/>
      <c r="E103" s="112"/>
      <c r="F103" s="112"/>
      <c r="G103" s="112"/>
      <c r="H103" s="112"/>
      <c r="I103" s="112"/>
      <c r="J103" s="112"/>
      <c r="K103" s="212"/>
      <c r="L103" s="112"/>
      <c r="M103" s="368"/>
      <c r="N103" s="368"/>
      <c r="O103" s="368"/>
      <c r="P103" s="368"/>
      <c r="Q103" s="453"/>
      <c r="R103" s="445"/>
      <c r="S103" s="366"/>
      <c r="T103" s="366"/>
      <c r="U103" s="195"/>
      <c r="Z103" s="190"/>
    </row>
    <row r="104" spans="1:26">
      <c r="B104" s="195" t="s">
        <v>404</v>
      </c>
      <c r="C104" s="370" t="s">
        <v>11</v>
      </c>
      <c r="D104" s="206" t="s">
        <v>11</v>
      </c>
      <c r="E104" s="206" t="s">
        <v>11</v>
      </c>
      <c r="F104" s="206" t="s">
        <v>11</v>
      </c>
      <c r="G104" s="206" t="s">
        <v>11</v>
      </c>
      <c r="H104" s="206" t="s">
        <v>11</v>
      </c>
      <c r="I104" s="206" t="s">
        <v>11</v>
      </c>
      <c r="J104" s="206" t="s">
        <v>11</v>
      </c>
      <c r="K104" s="206" t="s">
        <v>11</v>
      </c>
      <c r="L104" s="206" t="s">
        <v>11</v>
      </c>
      <c r="M104" s="206" t="s">
        <v>11</v>
      </c>
      <c r="N104" s="206" t="s">
        <v>11</v>
      </c>
      <c r="O104" s="368">
        <v>70093</v>
      </c>
      <c r="P104" s="368"/>
      <c r="Q104" s="453">
        <f>(O104)/8760</f>
        <v>8.0014840182648399</v>
      </c>
      <c r="R104" s="445"/>
      <c r="S104" s="366"/>
      <c r="T104" s="366"/>
      <c r="U104" s="195"/>
      <c r="Z104" s="190"/>
    </row>
    <row r="105" spans="1:26">
      <c r="A105" s="199"/>
      <c r="B105" s="195"/>
      <c r="C105" s="365"/>
      <c r="D105" s="117"/>
      <c r="E105" s="117"/>
      <c r="M105" s="195"/>
      <c r="N105" s="195"/>
      <c r="O105" s="195"/>
      <c r="P105" s="195"/>
      <c r="Q105" s="453" t="s">
        <v>13</v>
      </c>
      <c r="R105" s="446"/>
      <c r="S105" s="366"/>
      <c r="T105" s="366"/>
      <c r="U105" s="195"/>
      <c r="Z105" s="190"/>
    </row>
    <row r="106" spans="1:26">
      <c r="A106" s="194" t="s">
        <v>115</v>
      </c>
      <c r="B106" s="195"/>
      <c r="C106" s="367"/>
      <c r="M106" s="195"/>
      <c r="N106" s="195"/>
      <c r="O106" s="195"/>
      <c r="P106" s="195"/>
      <c r="Q106" s="453"/>
      <c r="R106" s="446"/>
      <c r="S106" s="366"/>
      <c r="T106" s="366"/>
      <c r="U106" s="195"/>
      <c r="Z106" s="190"/>
    </row>
    <row r="107" spans="1:26" ht="14.25">
      <c r="B107" s="195" t="s">
        <v>308</v>
      </c>
      <c r="C107" s="367">
        <v>1076089</v>
      </c>
      <c r="D107" s="190">
        <v>1088593</v>
      </c>
      <c r="E107" s="112">
        <v>1069901</v>
      </c>
      <c r="F107" s="112">
        <v>993385</v>
      </c>
      <c r="G107" s="112">
        <v>1033265</v>
      </c>
      <c r="H107" s="112">
        <v>1262600</v>
      </c>
      <c r="I107" s="112">
        <v>1128646</v>
      </c>
      <c r="J107" s="112">
        <v>1067271</v>
      </c>
      <c r="K107" s="112">
        <v>1159340</v>
      </c>
      <c r="L107" s="112">
        <v>1073292</v>
      </c>
      <c r="M107" s="368">
        <v>1068156</v>
      </c>
      <c r="N107" s="368">
        <v>754899</v>
      </c>
      <c r="O107" s="368">
        <v>975718</v>
      </c>
      <c r="P107" s="368"/>
      <c r="Q107" s="453">
        <f t="shared" ref="Q104:Q107" si="9">(M107+N107+O107)/3/8760</f>
        <v>106.49821156773211</v>
      </c>
      <c r="R107" s="445">
        <f>(H107+I107+J107+K107+L107)/5/8760</f>
        <v>129.93490867579908</v>
      </c>
      <c r="S107" s="366">
        <v>120.11947488584475</v>
      </c>
      <c r="T107" s="366"/>
      <c r="U107" s="195">
        <v>208</v>
      </c>
      <c r="Z107" s="190"/>
    </row>
    <row r="108" spans="1:26">
      <c r="A108" s="199"/>
      <c r="B108" s="195"/>
      <c r="C108" s="365"/>
      <c r="D108" s="117"/>
      <c r="E108" s="117"/>
      <c r="M108" s="195"/>
      <c r="N108" s="195"/>
      <c r="O108" s="195"/>
      <c r="P108" s="195"/>
      <c r="Q108" s="453"/>
      <c r="R108" s="446"/>
      <c r="S108" s="366"/>
      <c r="T108" s="366"/>
      <c r="U108" s="195"/>
      <c r="Z108" s="190"/>
    </row>
    <row r="109" spans="1:26">
      <c r="A109" s="194" t="s">
        <v>278</v>
      </c>
      <c r="B109" s="195"/>
      <c r="C109" s="367"/>
      <c r="M109" s="195"/>
      <c r="N109" s="195"/>
      <c r="O109" s="195"/>
      <c r="P109" s="195"/>
      <c r="Q109" s="453"/>
      <c r="R109" s="446"/>
      <c r="S109" s="366"/>
      <c r="T109" s="366"/>
      <c r="U109" s="195"/>
      <c r="Z109" s="190"/>
    </row>
    <row r="110" spans="1:26" ht="14.25">
      <c r="B110" s="195" t="s">
        <v>424</v>
      </c>
      <c r="C110" s="367">
        <v>14764749</v>
      </c>
      <c r="D110" s="190">
        <v>15840087</v>
      </c>
      <c r="E110" s="112">
        <v>16086749.997000001</v>
      </c>
      <c r="F110" s="112">
        <v>13154978</v>
      </c>
      <c r="G110" s="112">
        <v>16211861</v>
      </c>
      <c r="H110" s="112">
        <v>13025219</v>
      </c>
      <c r="I110" s="112">
        <v>12239405.183</v>
      </c>
      <c r="J110" s="112">
        <v>12727096</v>
      </c>
      <c r="K110" s="112">
        <v>13715503</v>
      </c>
      <c r="L110" s="112">
        <v>14844275</v>
      </c>
      <c r="M110" s="374">
        <v>13358656</v>
      </c>
      <c r="N110" s="374">
        <v>13337994</v>
      </c>
      <c r="O110" s="374">
        <v>12656682</v>
      </c>
      <c r="P110" s="374"/>
      <c r="Q110" s="453">
        <f t="shared" ref="Q110" si="10">(M110+N110+O110)/3/8760</f>
        <v>1497.4631659056317</v>
      </c>
      <c r="R110" s="445">
        <f>(H110+I110+J110+K110+L110)/5/8760</f>
        <v>1519.440597785388</v>
      </c>
      <c r="S110" s="366">
        <v>1736.4937213926942</v>
      </c>
      <c r="T110" s="366"/>
      <c r="U110" s="195">
        <v>1480</v>
      </c>
      <c r="Z110" s="190"/>
    </row>
    <row r="111" spans="1:26" ht="14.25">
      <c r="B111" s="195" t="s">
        <v>425</v>
      </c>
      <c r="C111" s="367">
        <v>1204206</v>
      </c>
      <c r="D111" s="190">
        <v>1186136</v>
      </c>
      <c r="E111" s="112">
        <v>1024555</v>
      </c>
      <c r="F111" s="112">
        <v>1075253</v>
      </c>
      <c r="G111" s="112">
        <v>961177.00000000012</v>
      </c>
      <c r="H111" s="112">
        <v>831047</v>
      </c>
      <c r="I111" s="112">
        <v>717844</v>
      </c>
      <c r="J111" s="112">
        <v>907870</v>
      </c>
      <c r="K111" s="112">
        <v>579688</v>
      </c>
      <c r="L111" s="112">
        <v>152834</v>
      </c>
      <c r="M111" s="206" t="s">
        <v>11</v>
      </c>
      <c r="N111" s="206" t="s">
        <v>11</v>
      </c>
      <c r="O111" s="206" t="s">
        <v>11</v>
      </c>
      <c r="P111" s="374"/>
      <c r="Q111" s="453">
        <v>0</v>
      </c>
      <c r="R111" s="445">
        <f>(H111+I111+J111+K111+L111)/5/8760</f>
        <v>72.814680365296795</v>
      </c>
      <c r="S111" s="366">
        <v>124.45952054794519</v>
      </c>
      <c r="T111" s="366"/>
      <c r="U111" s="483" t="s">
        <v>333</v>
      </c>
      <c r="Y111" s="190"/>
      <c r="Z111" s="190"/>
    </row>
    <row r="112" spans="1:26">
      <c r="A112" s="199"/>
      <c r="B112" s="195"/>
      <c r="C112" s="367"/>
      <c r="M112" s="195"/>
      <c r="N112" s="195"/>
      <c r="O112" s="195"/>
      <c r="P112" s="195"/>
      <c r="Q112" s="453" t="s">
        <v>13</v>
      </c>
      <c r="R112" s="446"/>
      <c r="S112" s="366"/>
      <c r="T112" s="366"/>
      <c r="U112" s="195"/>
      <c r="Y112" s="190"/>
      <c r="Z112" s="190"/>
    </row>
    <row r="113" spans="1:26">
      <c r="A113" s="199" t="s">
        <v>73</v>
      </c>
      <c r="B113" s="195"/>
      <c r="C113" s="367"/>
      <c r="M113" s="195"/>
      <c r="N113" s="195"/>
      <c r="O113" s="195"/>
      <c r="P113" s="195"/>
      <c r="Q113" s="453"/>
      <c r="R113" s="446"/>
      <c r="S113" s="366"/>
      <c r="T113" s="366"/>
      <c r="U113" s="195"/>
      <c r="X113" s="190"/>
      <c r="Y113" s="190"/>
      <c r="Z113" s="190"/>
    </row>
    <row r="114" spans="1:26">
      <c r="A114" s="199"/>
      <c r="B114" s="195" t="s">
        <v>416</v>
      </c>
      <c r="C114" s="367">
        <v>42985.998</v>
      </c>
      <c r="D114" s="190">
        <v>38901</v>
      </c>
      <c r="E114" s="112">
        <v>43402</v>
      </c>
      <c r="F114" s="112">
        <v>50830</v>
      </c>
      <c r="G114" s="112">
        <v>41868</v>
      </c>
      <c r="H114" s="112">
        <v>58260</v>
      </c>
      <c r="I114" s="112">
        <v>52467</v>
      </c>
      <c r="J114" s="112">
        <v>51995</v>
      </c>
      <c r="K114" s="112">
        <v>2025</v>
      </c>
      <c r="L114" s="112">
        <v>54847</v>
      </c>
      <c r="M114" s="368">
        <v>52297</v>
      </c>
      <c r="N114" s="368">
        <v>51090</v>
      </c>
      <c r="O114" s="368">
        <v>53530</v>
      </c>
      <c r="P114" s="368"/>
      <c r="Q114" s="453">
        <f t="shared" ref="Q114" si="11">(M114+N114+O114)/3/8760</f>
        <v>5.9709665144596649</v>
      </c>
      <c r="R114" s="445">
        <f>(H114+I114+J114+K114+L114)/5/8760</f>
        <v>5.013561643835617</v>
      </c>
      <c r="S114" s="366">
        <v>4.976872100456621</v>
      </c>
      <c r="T114" s="366"/>
      <c r="U114" s="195">
        <v>7.5</v>
      </c>
      <c r="W114" s="190"/>
      <c r="Y114" s="190"/>
      <c r="Z114" s="190"/>
    </row>
    <row r="115" spans="1:26">
      <c r="A115" s="199"/>
      <c r="B115" s="195"/>
      <c r="C115" s="367"/>
      <c r="E115" s="112"/>
      <c r="F115" s="112"/>
      <c r="G115" s="112"/>
      <c r="H115" s="112"/>
      <c r="I115" s="112"/>
      <c r="J115" s="112"/>
      <c r="K115" s="112"/>
      <c r="L115" s="112"/>
      <c r="M115" s="374"/>
      <c r="N115" s="374"/>
      <c r="O115" s="374"/>
      <c r="P115" s="374"/>
      <c r="Q115" s="453"/>
      <c r="R115" s="446"/>
      <c r="S115" s="366"/>
      <c r="T115" s="366"/>
      <c r="U115" s="195"/>
      <c r="W115" s="190"/>
      <c r="Y115" s="190"/>
      <c r="Z115" s="190"/>
    </row>
    <row r="116" spans="1:26">
      <c r="A116" s="199" t="s">
        <v>116</v>
      </c>
      <c r="B116" s="195"/>
      <c r="C116" s="367"/>
      <c r="E116" s="112"/>
      <c r="F116" s="112"/>
      <c r="G116" s="112"/>
      <c r="H116" s="112"/>
      <c r="I116" s="112"/>
      <c r="J116" s="112"/>
      <c r="K116" s="112"/>
      <c r="L116" s="112"/>
      <c r="M116" s="374"/>
      <c r="N116" s="374"/>
      <c r="O116" s="374"/>
      <c r="P116" s="374"/>
      <c r="Q116" s="453"/>
      <c r="R116" s="446"/>
      <c r="S116" s="366"/>
      <c r="T116" s="366"/>
      <c r="U116" s="195"/>
      <c r="W116" s="190"/>
      <c r="Y116" s="190"/>
      <c r="Z116" s="190"/>
    </row>
    <row r="117" spans="1:26">
      <c r="A117" s="199"/>
      <c r="B117" s="195" t="s">
        <v>117</v>
      </c>
      <c r="C117" s="370" t="s">
        <v>11</v>
      </c>
      <c r="D117" s="206" t="s">
        <v>11</v>
      </c>
      <c r="E117" s="206" t="s">
        <v>11</v>
      </c>
      <c r="F117" s="206" t="s">
        <v>11</v>
      </c>
      <c r="G117" s="206" t="s">
        <v>11</v>
      </c>
      <c r="H117" s="112">
        <v>22319</v>
      </c>
      <c r="I117" s="112">
        <v>33019</v>
      </c>
      <c r="J117" s="112">
        <v>29080</v>
      </c>
      <c r="K117" s="112">
        <v>28354</v>
      </c>
      <c r="L117" s="112">
        <v>25123</v>
      </c>
      <c r="M117" s="368">
        <v>24804</v>
      </c>
      <c r="N117" s="368">
        <v>29302</v>
      </c>
      <c r="O117" s="368">
        <v>31807</v>
      </c>
      <c r="P117" s="368"/>
      <c r="Q117" s="453">
        <f t="shared" ref="Q117" si="12">(M117+N117+O117)/3/8760</f>
        <v>3.2691400304414002</v>
      </c>
      <c r="R117" s="445">
        <f>(H117+I117+J117+K117+L117)/5/8760</f>
        <v>3.1482876712328767</v>
      </c>
      <c r="S117" s="369" t="s">
        <v>11</v>
      </c>
      <c r="T117" s="369"/>
      <c r="U117" s="195">
        <v>13</v>
      </c>
      <c r="W117" s="190"/>
      <c r="Y117" s="190"/>
      <c r="Z117" s="190"/>
    </row>
    <row r="118" spans="1:26">
      <c r="A118" s="199"/>
      <c r="B118" s="195"/>
      <c r="C118" s="367"/>
      <c r="M118" s="195"/>
      <c r="N118" s="195"/>
      <c r="O118" s="195"/>
      <c r="P118" s="195"/>
      <c r="Q118" s="453"/>
      <c r="R118" s="446"/>
      <c r="S118" s="366"/>
      <c r="T118" s="366"/>
      <c r="U118" s="195"/>
      <c r="Y118" s="190"/>
      <c r="Z118" s="190"/>
    </row>
    <row r="119" spans="1:26">
      <c r="A119" s="214" t="s">
        <v>118</v>
      </c>
      <c r="B119" s="195"/>
      <c r="C119" s="367"/>
      <c r="M119" s="195"/>
      <c r="N119" s="195"/>
      <c r="O119" s="195"/>
      <c r="P119" s="195"/>
      <c r="Q119" s="453"/>
      <c r="R119" s="446"/>
      <c r="S119" s="366"/>
      <c r="T119" s="366"/>
      <c r="U119" s="195"/>
      <c r="V119" s="190"/>
      <c r="Y119" s="190"/>
      <c r="Z119" s="190"/>
    </row>
    <row r="120" spans="1:26" ht="14.25">
      <c r="B120" s="117" t="s">
        <v>426</v>
      </c>
      <c r="C120" s="367">
        <v>23528</v>
      </c>
      <c r="D120" s="190">
        <v>24481.002</v>
      </c>
      <c r="E120" s="112">
        <v>27311</v>
      </c>
      <c r="F120" s="112">
        <v>23094.720000000001</v>
      </c>
      <c r="G120" s="112">
        <v>21055.32</v>
      </c>
      <c r="H120" s="112">
        <v>24550</v>
      </c>
      <c r="I120" s="112">
        <v>22847</v>
      </c>
      <c r="J120" s="112">
        <v>24620</v>
      </c>
      <c r="K120" s="112">
        <v>24521</v>
      </c>
      <c r="L120" s="112">
        <v>20016</v>
      </c>
      <c r="M120" s="368">
        <v>22270</v>
      </c>
      <c r="N120" s="368">
        <v>11478</v>
      </c>
      <c r="O120" s="368">
        <v>22191</v>
      </c>
      <c r="P120" s="368"/>
      <c r="Q120" s="453">
        <f t="shared" ref="Q120" si="13">(M120+N120+O120)/3/8760</f>
        <v>2.1285768645357686</v>
      </c>
      <c r="R120" s="445">
        <f>(H120+I120+J120+K120+L120)/5/8760</f>
        <v>2.6610502283105024</v>
      </c>
      <c r="S120" s="366">
        <v>2.7276265296803657</v>
      </c>
      <c r="T120" s="366"/>
      <c r="U120" s="195">
        <v>9</v>
      </c>
      <c r="V120" s="190"/>
      <c r="Y120" s="190"/>
      <c r="Z120" s="190"/>
    </row>
    <row r="121" spans="1:26">
      <c r="A121" s="199"/>
      <c r="B121" s="195"/>
      <c r="C121" s="367"/>
      <c r="M121" s="195"/>
      <c r="N121" s="195"/>
      <c r="O121" s="195"/>
      <c r="P121" s="195"/>
      <c r="Q121" s="453"/>
      <c r="R121" s="446"/>
      <c r="S121" s="366"/>
      <c r="T121" s="366"/>
      <c r="U121" s="195"/>
      <c r="V121" s="190"/>
      <c r="Y121" s="190"/>
      <c r="Z121" s="190"/>
    </row>
    <row r="122" spans="1:26">
      <c r="A122" s="194" t="s">
        <v>12</v>
      </c>
      <c r="B122" s="195"/>
      <c r="C122" s="367"/>
      <c r="M122" s="195"/>
      <c r="N122" s="195"/>
      <c r="O122" s="195"/>
      <c r="P122" s="195"/>
      <c r="Q122" s="453"/>
      <c r="R122" s="446"/>
      <c r="S122" s="366"/>
      <c r="T122" s="366"/>
      <c r="U122" s="195"/>
      <c r="V122" s="190"/>
      <c r="Y122" s="190"/>
      <c r="Z122" s="190"/>
    </row>
    <row r="123" spans="1:26">
      <c r="B123" s="195" t="s">
        <v>119</v>
      </c>
      <c r="C123" s="367">
        <v>329710</v>
      </c>
      <c r="D123" s="190">
        <v>285725</v>
      </c>
      <c r="E123" s="112">
        <v>332402</v>
      </c>
      <c r="F123" s="112">
        <v>388180</v>
      </c>
      <c r="G123" s="112">
        <v>368871</v>
      </c>
      <c r="H123" s="112">
        <v>418733</v>
      </c>
      <c r="I123" s="112">
        <v>323718</v>
      </c>
      <c r="J123" s="112">
        <v>264915</v>
      </c>
      <c r="K123" s="112">
        <v>363024</v>
      </c>
      <c r="L123" s="112">
        <v>303339</v>
      </c>
      <c r="M123" s="368">
        <v>310096</v>
      </c>
      <c r="N123" s="368">
        <v>347272</v>
      </c>
      <c r="O123" s="368">
        <v>369392</v>
      </c>
      <c r="P123" s="368"/>
      <c r="Q123" s="453">
        <f t="shared" ref="Q123:Q125" si="14">(M123+N123+O123)/3/8760</f>
        <v>39.070015220700149</v>
      </c>
      <c r="R123" s="445">
        <f>(H123+I123+J123+K123+L123)/5/8760</f>
        <v>38.212990867579904</v>
      </c>
      <c r="S123" s="366">
        <v>38.924383561643836</v>
      </c>
      <c r="T123" s="366"/>
      <c r="U123" s="195">
        <v>49.8</v>
      </c>
      <c r="V123" s="190"/>
      <c r="Y123" s="190"/>
      <c r="Z123" s="190"/>
    </row>
    <row r="124" spans="1:26">
      <c r="B124" s="195" t="s">
        <v>120</v>
      </c>
      <c r="C124" s="367">
        <v>704920</v>
      </c>
      <c r="D124" s="190">
        <v>609731</v>
      </c>
      <c r="E124" s="112">
        <v>573386</v>
      </c>
      <c r="F124" s="112">
        <v>584252</v>
      </c>
      <c r="G124" s="112">
        <v>584252</v>
      </c>
      <c r="H124" s="112">
        <v>1224036</v>
      </c>
      <c r="I124" s="112">
        <v>1128780</v>
      </c>
      <c r="J124" s="112">
        <v>570460</v>
      </c>
      <c r="K124" s="112">
        <v>732827</v>
      </c>
      <c r="L124" s="112">
        <v>753359</v>
      </c>
      <c r="M124" s="368">
        <v>764592</v>
      </c>
      <c r="N124" s="368">
        <v>805283</v>
      </c>
      <c r="O124" s="368">
        <v>1239865</v>
      </c>
      <c r="P124" s="368"/>
      <c r="Q124" s="453">
        <f t="shared" si="14"/>
        <v>106.91552511415524</v>
      </c>
      <c r="R124" s="445">
        <f>(H124+I124+J124+K124+L124)/5/8760</f>
        <v>100.67264840182649</v>
      </c>
      <c r="S124" s="366">
        <v>69.784041095890402</v>
      </c>
      <c r="T124" s="366"/>
      <c r="U124" s="195">
        <v>185.3</v>
      </c>
      <c r="V124" s="190"/>
      <c r="Y124" s="190"/>
      <c r="Z124" s="190"/>
    </row>
    <row r="125" spans="1:26">
      <c r="B125" s="195" t="s">
        <v>121</v>
      </c>
      <c r="C125" s="367">
        <v>475182</v>
      </c>
      <c r="D125" s="190">
        <v>380434</v>
      </c>
      <c r="E125" s="112">
        <v>769281</v>
      </c>
      <c r="F125" s="112">
        <v>898516</v>
      </c>
      <c r="G125" s="112">
        <v>830746</v>
      </c>
      <c r="H125" s="112">
        <v>1123986</v>
      </c>
      <c r="I125" s="112">
        <v>527731</v>
      </c>
      <c r="J125" s="112">
        <v>471034</v>
      </c>
      <c r="K125" s="112">
        <v>1095850</v>
      </c>
      <c r="L125" s="112">
        <v>744118</v>
      </c>
      <c r="M125" s="368">
        <v>690297</v>
      </c>
      <c r="N125" s="368">
        <v>1124349</v>
      </c>
      <c r="O125" s="368">
        <v>1059019</v>
      </c>
      <c r="P125" s="368"/>
      <c r="Q125" s="453">
        <f t="shared" si="14"/>
        <v>109.34798325722984</v>
      </c>
      <c r="R125" s="445">
        <f>(H125+I125+J125+K125+L125)/5/8760</f>
        <v>90.473036529680371</v>
      </c>
      <c r="S125" s="366">
        <v>76.578972602739725</v>
      </c>
      <c r="T125" s="366"/>
      <c r="U125" s="195">
        <v>250</v>
      </c>
      <c r="V125" s="190"/>
      <c r="Y125" s="190"/>
      <c r="Z125" s="190"/>
    </row>
    <row r="126" spans="1:26">
      <c r="B126" s="195"/>
      <c r="C126" s="367"/>
      <c r="E126" s="112"/>
      <c r="F126" s="112"/>
      <c r="G126" s="112"/>
      <c r="H126" s="112"/>
      <c r="I126" s="112"/>
      <c r="J126" s="112"/>
      <c r="K126" s="112"/>
      <c r="L126" s="112"/>
      <c r="M126" s="374"/>
      <c r="N126" s="374"/>
      <c r="O126" s="374"/>
      <c r="P126" s="374"/>
      <c r="Q126" s="453"/>
      <c r="R126" s="445"/>
      <c r="S126" s="366"/>
      <c r="T126" s="366"/>
      <c r="U126" s="195"/>
      <c r="V126" s="190"/>
      <c r="Y126" s="190"/>
      <c r="Z126" s="190"/>
    </row>
    <row r="127" spans="1:26">
      <c r="A127" s="199"/>
      <c r="B127" s="195"/>
      <c r="C127" s="367"/>
      <c r="M127" s="195"/>
      <c r="N127" s="195"/>
      <c r="O127" s="195"/>
      <c r="P127" s="195"/>
      <c r="Q127" s="453"/>
      <c r="R127" s="446"/>
      <c r="S127" s="366"/>
      <c r="T127" s="366"/>
      <c r="U127" s="195"/>
      <c r="V127" s="190"/>
      <c r="Y127" s="190"/>
      <c r="Z127" s="190"/>
    </row>
    <row r="128" spans="1:26">
      <c r="A128" s="194" t="s">
        <v>77</v>
      </c>
      <c r="B128" s="195"/>
      <c r="C128" s="365"/>
      <c r="D128" s="117"/>
      <c r="M128" s="195"/>
      <c r="N128" s="195"/>
      <c r="O128" s="195"/>
      <c r="P128" s="195"/>
      <c r="Q128" s="453"/>
      <c r="R128" s="446"/>
      <c r="S128" s="366"/>
      <c r="T128" s="366"/>
      <c r="U128" s="195"/>
      <c r="V128" s="190"/>
      <c r="Y128" s="190"/>
      <c r="Z128" s="190"/>
    </row>
    <row r="129" spans="1:26">
      <c r="A129" s="215"/>
      <c r="B129" s="213" t="s">
        <v>122</v>
      </c>
      <c r="C129" s="216">
        <v>424898.24099999998</v>
      </c>
      <c r="D129" s="217">
        <v>428640.12800000003</v>
      </c>
      <c r="E129" s="217">
        <v>405714.55200000003</v>
      </c>
      <c r="F129" s="217">
        <v>449481.85200000001</v>
      </c>
      <c r="G129" s="217">
        <v>403000.45</v>
      </c>
      <c r="H129" s="217">
        <v>444292</v>
      </c>
      <c r="I129" s="217">
        <v>454126.61300000001</v>
      </c>
      <c r="J129" s="234">
        <v>448669</v>
      </c>
      <c r="K129" s="234">
        <v>404693</v>
      </c>
      <c r="L129" s="234">
        <v>500087</v>
      </c>
      <c r="M129" s="377">
        <v>452015.06199999998</v>
      </c>
      <c r="N129" s="377">
        <v>459443</v>
      </c>
      <c r="O129" s="377">
        <v>442910</v>
      </c>
      <c r="P129" s="377"/>
      <c r="Q129" s="453">
        <f t="shared" ref="Q129" si="15">(M129+N129+O129)/3/8760</f>
        <v>51.536075418569247</v>
      </c>
      <c r="R129" s="445">
        <f>(H129+I129+J129+K129+L129)/5/8760</f>
        <v>51.412502579908669</v>
      </c>
      <c r="S129" s="366">
        <v>48.21313294520548</v>
      </c>
      <c r="T129" s="503"/>
      <c r="U129" s="217">
        <v>65</v>
      </c>
      <c r="V129" s="190"/>
      <c r="Y129" s="190"/>
      <c r="Z129" s="190"/>
    </row>
    <row r="130" spans="1:26" ht="14.25">
      <c r="A130" s="218" t="s">
        <v>123</v>
      </c>
      <c r="B130" s="196"/>
      <c r="C130" s="367">
        <v>28215057.451999996</v>
      </c>
      <c r="D130" s="195">
        <v>28969903.249999996</v>
      </c>
      <c r="E130" s="195">
        <v>29367862.252630003</v>
      </c>
      <c r="F130" s="195">
        <v>26550700.219999999</v>
      </c>
      <c r="G130" s="195">
        <v>29501312.66</v>
      </c>
      <c r="H130" s="195">
        <v>29883251</v>
      </c>
      <c r="I130" s="195">
        <v>27564825.466000002</v>
      </c>
      <c r="J130" s="195">
        <f t="shared" ref="J130:O130" si="16">SUM(J7:J129)</f>
        <v>27427547.460000001</v>
      </c>
      <c r="K130" s="195">
        <f t="shared" si="16"/>
        <v>30127445.252999999</v>
      </c>
      <c r="L130" s="195">
        <f t="shared" si="16"/>
        <v>29069100.713</v>
      </c>
      <c r="M130" s="195">
        <f t="shared" si="16"/>
        <v>27545759.767999999</v>
      </c>
      <c r="N130" s="195">
        <f t="shared" si="16"/>
        <v>27950063</v>
      </c>
      <c r="O130" s="195">
        <f t="shared" si="16"/>
        <v>27992875</v>
      </c>
      <c r="P130" s="195"/>
      <c r="Q130" s="378">
        <f>SUM(Q7:Q129)</f>
        <v>3189.8224417047186</v>
      </c>
      <c r="R130" s="378">
        <f>SUM(R7:R129)</f>
        <v>3306.6652735464231</v>
      </c>
      <c r="S130" s="219">
        <v>3278.151815417732</v>
      </c>
      <c r="T130" s="366"/>
      <c r="U130" s="199">
        <v>5599</v>
      </c>
      <c r="V130" s="485">
        <v>16</v>
      </c>
    </row>
    <row r="131" spans="1:26">
      <c r="A131" s="190"/>
      <c r="C131" s="211"/>
      <c r="D131" s="117"/>
      <c r="E131" s="117"/>
      <c r="F131" s="117"/>
      <c r="G131" s="117"/>
      <c r="H131" s="117"/>
      <c r="I131" s="117"/>
      <c r="J131" s="117"/>
      <c r="K131" s="117"/>
      <c r="L131" s="117"/>
      <c r="M131" s="117"/>
      <c r="N131" s="117"/>
      <c r="O131" s="117"/>
      <c r="P131" s="117"/>
      <c r="Q131" s="117"/>
      <c r="R131" s="117"/>
      <c r="V131" s="190"/>
    </row>
    <row r="132" spans="1:26">
      <c r="A132" s="190"/>
      <c r="C132" s="211"/>
      <c r="D132" s="117"/>
      <c r="E132" s="117"/>
      <c r="F132" s="117"/>
      <c r="G132" s="117"/>
      <c r="H132" s="117"/>
      <c r="I132" s="117"/>
      <c r="J132" s="117"/>
      <c r="K132" s="117"/>
      <c r="L132" s="117"/>
      <c r="M132" s="117"/>
      <c r="N132" s="117"/>
      <c r="O132" s="117"/>
      <c r="P132" s="117"/>
      <c r="Q132" s="117"/>
      <c r="R132" s="117"/>
      <c r="V132" s="190"/>
    </row>
    <row r="133" spans="1:26">
      <c r="A133" s="190"/>
      <c r="B133" s="113" t="s">
        <v>231</v>
      </c>
      <c r="C133" s="211"/>
      <c r="D133" s="117"/>
      <c r="E133" s="117"/>
      <c r="F133" s="117"/>
      <c r="G133" s="117"/>
      <c r="H133" s="117"/>
      <c r="I133" s="117"/>
      <c r="J133" s="117"/>
      <c r="K133" s="117"/>
      <c r="L133" s="117"/>
      <c r="M133" s="117"/>
      <c r="N133" s="117"/>
      <c r="O133" s="117"/>
      <c r="P133" s="117"/>
      <c r="Q133" s="117"/>
      <c r="R133" s="117"/>
      <c r="V133" s="190"/>
      <c r="Z133" s="484"/>
    </row>
    <row r="134" spans="1:26">
      <c r="A134" s="190"/>
      <c r="B134" s="113" t="s">
        <v>414</v>
      </c>
      <c r="C134" s="211"/>
      <c r="D134" s="117"/>
      <c r="E134" s="117"/>
      <c r="F134" s="117"/>
      <c r="G134" s="117"/>
      <c r="H134" s="117"/>
      <c r="I134" s="117"/>
      <c r="J134" s="117"/>
      <c r="K134" s="117"/>
      <c r="L134" s="117"/>
      <c r="M134" s="117"/>
      <c r="N134" s="117"/>
      <c r="O134" s="117"/>
      <c r="P134" s="117"/>
      <c r="Q134" s="117"/>
      <c r="R134" s="117"/>
      <c r="V134" s="190"/>
    </row>
    <row r="135" spans="1:26">
      <c r="A135" s="190"/>
      <c r="B135" s="515" t="s">
        <v>365</v>
      </c>
      <c r="C135" s="515"/>
      <c r="D135" s="515"/>
      <c r="E135" s="515"/>
      <c r="F135" s="515"/>
      <c r="G135" s="515"/>
      <c r="H135" s="515"/>
      <c r="I135" s="515"/>
      <c r="J135" s="515"/>
      <c r="K135" s="515"/>
      <c r="L135" s="515"/>
      <c r="M135" s="515"/>
      <c r="N135" s="515"/>
      <c r="O135" s="515"/>
      <c r="P135" s="515"/>
      <c r="Q135" s="515"/>
      <c r="R135" s="515"/>
      <c r="S135" s="515"/>
      <c r="T135" s="433"/>
      <c r="V135" s="190"/>
      <c r="W135" s="190"/>
      <c r="X135" s="190"/>
      <c r="Y135" s="190"/>
      <c r="Z135" s="190"/>
    </row>
    <row r="136" spans="1:26" ht="13.9" customHeight="1">
      <c r="A136" s="190"/>
      <c r="B136" s="515"/>
      <c r="C136" s="515"/>
      <c r="D136" s="515"/>
      <c r="E136" s="515"/>
      <c r="F136" s="515"/>
      <c r="G136" s="515"/>
      <c r="H136" s="515"/>
      <c r="I136" s="515"/>
      <c r="J136" s="515"/>
      <c r="K136" s="515"/>
      <c r="L136" s="515"/>
      <c r="M136" s="515"/>
      <c r="N136" s="515"/>
      <c r="O136" s="515"/>
      <c r="P136" s="515"/>
      <c r="Q136" s="515"/>
      <c r="R136" s="515"/>
      <c r="S136" s="515"/>
      <c r="T136" s="433"/>
      <c r="V136" s="190"/>
      <c r="W136" s="190"/>
      <c r="X136" s="190"/>
      <c r="Y136" s="190"/>
      <c r="Z136" s="190"/>
    </row>
    <row r="137" spans="1:26" ht="13.9" customHeight="1">
      <c r="A137" s="190"/>
      <c r="B137" s="515" t="s">
        <v>427</v>
      </c>
      <c r="C137" s="515"/>
      <c r="D137" s="515"/>
      <c r="E137" s="515"/>
      <c r="F137" s="515"/>
      <c r="G137" s="515"/>
      <c r="H137" s="515"/>
      <c r="I137" s="515"/>
      <c r="J137" s="515"/>
      <c r="K137" s="515"/>
      <c r="L137" s="515"/>
      <c r="M137" s="515"/>
      <c r="N137" s="515"/>
      <c r="O137" s="515"/>
      <c r="P137" s="515"/>
      <c r="Q137" s="515"/>
      <c r="R137" s="515"/>
      <c r="S137" s="515"/>
      <c r="T137" s="502"/>
      <c r="V137" s="190"/>
      <c r="W137" s="190"/>
      <c r="X137" s="190"/>
      <c r="Y137" s="190"/>
      <c r="Z137" s="190"/>
    </row>
    <row r="138" spans="1:26" ht="13.9" customHeight="1">
      <c r="A138" s="190"/>
      <c r="B138" s="361"/>
      <c r="C138" s="361"/>
      <c r="D138" s="361"/>
      <c r="E138" s="361"/>
      <c r="F138" s="361"/>
      <c r="G138" s="361"/>
      <c r="H138" s="361"/>
      <c r="I138" s="361"/>
      <c r="J138" s="361"/>
      <c r="K138" s="361"/>
      <c r="L138" s="361"/>
      <c r="M138" s="361"/>
      <c r="N138" s="442"/>
      <c r="O138" s="495"/>
      <c r="P138" s="442"/>
      <c r="Q138" s="361"/>
      <c r="R138" s="361"/>
      <c r="S138" s="361"/>
      <c r="T138" s="433"/>
      <c r="V138" s="190"/>
      <c r="W138" s="190"/>
      <c r="X138" s="190"/>
      <c r="Y138" s="190"/>
      <c r="Z138" s="190"/>
    </row>
    <row r="139" spans="1:26" ht="14.25">
      <c r="A139" s="220">
        <v>1</v>
      </c>
      <c r="B139" s="190" t="s">
        <v>279</v>
      </c>
      <c r="C139" s="211"/>
      <c r="D139" s="117"/>
      <c r="W139" s="190"/>
      <c r="X139" s="190"/>
      <c r="Y139" s="190"/>
      <c r="Z139" s="190"/>
    </row>
    <row r="140" spans="1:26" ht="14.25">
      <c r="A140" s="220">
        <v>2</v>
      </c>
      <c r="B140" s="190" t="s">
        <v>429</v>
      </c>
      <c r="C140" s="211"/>
      <c r="D140" s="117"/>
      <c r="W140" s="190"/>
      <c r="X140" s="190"/>
      <c r="Y140" s="190"/>
      <c r="Z140" s="190"/>
    </row>
    <row r="141" spans="1:26" ht="14.25">
      <c r="A141" s="220">
        <v>3</v>
      </c>
      <c r="B141" s="190" t="s">
        <v>415</v>
      </c>
      <c r="C141" s="211"/>
      <c r="D141" s="117"/>
      <c r="W141" s="190"/>
      <c r="X141" s="190"/>
      <c r="Y141" s="190"/>
      <c r="Z141" s="190"/>
    </row>
    <row r="142" spans="1:26" ht="14.25">
      <c r="A142" s="220">
        <v>4</v>
      </c>
      <c r="B142" s="190" t="s">
        <v>124</v>
      </c>
      <c r="C142" s="211"/>
      <c r="D142" s="117"/>
      <c r="W142" s="190"/>
      <c r="X142" s="190"/>
      <c r="Y142" s="190"/>
      <c r="Z142" s="190"/>
    </row>
    <row r="143" spans="1:26" ht="14.25">
      <c r="A143" s="220">
        <v>5</v>
      </c>
      <c r="B143" s="190" t="s">
        <v>125</v>
      </c>
      <c r="W143" s="190"/>
      <c r="X143" s="190"/>
      <c r="Y143" s="190"/>
      <c r="Z143" s="190"/>
    </row>
    <row r="144" spans="1:26" ht="14.25">
      <c r="A144" s="220">
        <v>6</v>
      </c>
      <c r="B144" s="190" t="s">
        <v>380</v>
      </c>
      <c r="W144" s="190"/>
      <c r="X144" s="190"/>
      <c r="Y144" s="190"/>
      <c r="Z144" s="190"/>
    </row>
    <row r="145" spans="1:26" ht="14.25">
      <c r="A145" s="220">
        <v>7</v>
      </c>
      <c r="B145" s="190" t="s">
        <v>309</v>
      </c>
      <c r="E145" s="221"/>
      <c r="W145" s="190"/>
      <c r="X145" s="190"/>
      <c r="Y145" s="190"/>
      <c r="Z145" s="190"/>
    </row>
    <row r="146" spans="1:26" ht="14.25">
      <c r="A146" s="220">
        <v>8</v>
      </c>
      <c r="B146" s="190" t="s">
        <v>368</v>
      </c>
      <c r="W146" s="190"/>
      <c r="X146" s="190"/>
      <c r="Y146" s="190"/>
      <c r="Z146" s="190"/>
    </row>
    <row r="147" spans="1:26" ht="14.25">
      <c r="A147" s="220">
        <v>9</v>
      </c>
      <c r="B147" s="190" t="s">
        <v>367</v>
      </c>
      <c r="E147" s="221"/>
      <c r="W147" s="190"/>
      <c r="X147" s="190"/>
      <c r="Y147" s="190"/>
      <c r="Z147" s="190"/>
    </row>
    <row r="148" spans="1:26" ht="14.25">
      <c r="A148" s="220">
        <v>10</v>
      </c>
      <c r="B148" s="190" t="s">
        <v>369</v>
      </c>
      <c r="W148" s="190"/>
      <c r="X148" s="190"/>
      <c r="Y148" s="190"/>
      <c r="Z148" s="190"/>
    </row>
    <row r="149" spans="1:26" ht="14.25">
      <c r="A149" s="220">
        <v>11</v>
      </c>
      <c r="B149" s="190" t="s">
        <v>280</v>
      </c>
      <c r="E149" s="221"/>
      <c r="W149" s="190"/>
      <c r="X149" s="190"/>
      <c r="Y149" s="190"/>
      <c r="Z149" s="190"/>
    </row>
    <row r="150" spans="1:26" ht="14.25">
      <c r="A150" s="220">
        <v>12</v>
      </c>
      <c r="B150" s="190" t="s">
        <v>366</v>
      </c>
      <c r="E150" s="221"/>
      <c r="W150" s="190"/>
      <c r="X150" s="190"/>
      <c r="Y150" s="190"/>
      <c r="Z150" s="190"/>
    </row>
    <row r="151" spans="1:26" ht="14.25">
      <c r="A151" s="220">
        <v>13</v>
      </c>
      <c r="B151" s="190" t="s">
        <v>334</v>
      </c>
      <c r="E151" s="221"/>
      <c r="W151" s="190"/>
      <c r="X151" s="190"/>
      <c r="Y151" s="190"/>
      <c r="Z151" s="190"/>
    </row>
    <row r="152" spans="1:26" ht="14.25">
      <c r="A152" s="220">
        <v>14</v>
      </c>
      <c r="B152" s="190" t="s">
        <v>126</v>
      </c>
      <c r="E152" s="221"/>
      <c r="W152" s="190"/>
      <c r="X152" s="190"/>
      <c r="Y152" s="190"/>
      <c r="Z152" s="190"/>
    </row>
    <row r="154" spans="1:26" ht="14.25">
      <c r="A154" s="220"/>
      <c r="W154" s="190"/>
      <c r="X154" s="190"/>
      <c r="Y154" s="190"/>
      <c r="Z154" s="190"/>
    </row>
    <row r="155" spans="1:26" ht="13.15" customHeight="1">
      <c r="A155" s="516" t="s">
        <v>440</v>
      </c>
      <c r="B155" s="516"/>
      <c r="C155" s="516"/>
      <c r="D155" s="516"/>
      <c r="E155" s="516"/>
      <c r="F155" s="516"/>
      <c r="G155" s="516"/>
      <c r="H155" s="516"/>
      <c r="I155" s="516"/>
      <c r="J155" s="516"/>
      <c r="K155" s="516"/>
      <c r="L155" s="516"/>
      <c r="M155" s="516"/>
      <c r="N155" s="516"/>
      <c r="O155" s="516"/>
      <c r="P155" s="516"/>
      <c r="Q155" s="516"/>
      <c r="R155" s="516"/>
      <c r="S155" s="516"/>
      <c r="T155" s="516"/>
      <c r="U155" s="516"/>
      <c r="W155" s="190"/>
      <c r="X155" s="190"/>
      <c r="Y155" s="190"/>
      <c r="Z155" s="190"/>
    </row>
    <row r="156" spans="1:26">
      <c r="A156" s="516"/>
      <c r="B156" s="516"/>
      <c r="C156" s="516"/>
      <c r="D156" s="516"/>
      <c r="E156" s="516"/>
      <c r="F156" s="516"/>
      <c r="G156" s="516"/>
      <c r="H156" s="516"/>
      <c r="I156" s="516"/>
      <c r="J156" s="516"/>
      <c r="K156" s="516"/>
      <c r="L156" s="516"/>
      <c r="M156" s="516"/>
      <c r="N156" s="516"/>
      <c r="O156" s="516"/>
      <c r="P156" s="516"/>
      <c r="Q156" s="516"/>
      <c r="R156" s="516"/>
      <c r="S156" s="516"/>
      <c r="T156" s="516"/>
      <c r="U156" s="516"/>
    </row>
    <row r="157" spans="1:26" ht="25.9" customHeight="1">
      <c r="A157" s="516"/>
      <c r="B157" s="516"/>
      <c r="C157" s="516"/>
      <c r="D157" s="516"/>
      <c r="E157" s="516"/>
      <c r="F157" s="516"/>
      <c r="G157" s="516"/>
      <c r="H157" s="516"/>
      <c r="I157" s="516"/>
      <c r="J157" s="516"/>
      <c r="K157" s="516"/>
      <c r="L157" s="516"/>
      <c r="M157" s="516"/>
      <c r="N157" s="516"/>
      <c r="O157" s="516"/>
      <c r="P157" s="516"/>
      <c r="Q157" s="516"/>
      <c r="R157" s="516"/>
      <c r="S157" s="516"/>
      <c r="T157" s="516"/>
      <c r="U157" s="516"/>
    </row>
    <row r="160" spans="1:26">
      <c r="A160" s="190"/>
      <c r="C160" s="190"/>
      <c r="S160" s="190"/>
      <c r="T160" s="190"/>
      <c r="V160" s="190"/>
      <c r="W160" s="190"/>
      <c r="X160" s="190"/>
      <c r="Y160" s="190"/>
      <c r="Z160" s="190"/>
    </row>
    <row r="161" spans="1:26">
      <c r="A161" s="190"/>
      <c r="C161" s="190"/>
      <c r="S161" s="190"/>
      <c r="T161" s="190"/>
      <c r="V161" s="190"/>
      <c r="W161" s="190"/>
      <c r="X161" s="190"/>
      <c r="Y161" s="190"/>
      <c r="Z161" s="190"/>
    </row>
  </sheetData>
  <mergeCells count="6">
    <mergeCell ref="A1:U1"/>
    <mergeCell ref="B135:S136"/>
    <mergeCell ref="A155:U157"/>
    <mergeCell ref="U3:U4"/>
    <mergeCell ref="Q3:S3"/>
    <mergeCell ref="B137:S13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workbookViewId="0"/>
  </sheetViews>
  <sheetFormatPr defaultColWidth="7.85546875" defaultRowHeight="12.75"/>
  <cols>
    <col min="1" max="1" width="57" style="117" customWidth="1"/>
    <col min="2" max="2" width="9.28515625" style="116" customWidth="1"/>
    <col min="3" max="3" width="11.5703125" style="117" customWidth="1"/>
    <col min="4" max="4" width="10.140625" style="117" customWidth="1"/>
    <col min="5" max="5" width="4.140625" style="117" customWidth="1"/>
    <col min="6" max="6" width="38.85546875" style="117" customWidth="1"/>
    <col min="7" max="7" width="6.7109375" style="117" customWidth="1"/>
    <col min="8" max="8" width="8.140625" style="117" customWidth="1"/>
    <col min="9" max="9" width="7.85546875" style="117" customWidth="1"/>
    <col min="10" max="10" width="8.140625" style="117" customWidth="1"/>
    <col min="11" max="16384" width="7.85546875" style="117"/>
  </cols>
  <sheetData>
    <row r="1" spans="1:14" ht="21">
      <c r="A1" s="115" t="s">
        <v>441</v>
      </c>
      <c r="H1" s="118"/>
    </row>
    <row r="2" spans="1:14" ht="15.75">
      <c r="A2" s="119"/>
    </row>
    <row r="3" spans="1:14" ht="13.15" customHeight="1">
      <c r="B3" s="416"/>
    </row>
    <row r="4" spans="1:14">
      <c r="A4" s="121" t="s">
        <v>338</v>
      </c>
      <c r="B4" s="122" t="s">
        <v>239</v>
      </c>
      <c r="C4" s="122" t="s">
        <v>346</v>
      </c>
      <c r="D4" s="122" t="s">
        <v>388</v>
      </c>
      <c r="F4" s="120" t="s">
        <v>327</v>
      </c>
      <c r="G4" s="120"/>
      <c r="H4" s="110"/>
      <c r="I4" s="110"/>
      <c r="J4" s="110"/>
      <c r="K4" s="110"/>
      <c r="L4" s="110"/>
    </row>
    <row r="5" spans="1:14">
      <c r="A5" s="125"/>
    </row>
    <row r="6" spans="1:14">
      <c r="A6" s="125"/>
      <c r="F6" s="110"/>
      <c r="G6" s="124" t="s">
        <v>388</v>
      </c>
      <c r="I6" s="124" t="s">
        <v>346</v>
      </c>
      <c r="K6" s="124" t="s">
        <v>239</v>
      </c>
      <c r="M6" s="123" t="s">
        <v>48</v>
      </c>
    </row>
    <row r="7" spans="1:14" ht="14.25">
      <c r="A7" s="125"/>
      <c r="G7" s="126" t="s">
        <v>49</v>
      </c>
      <c r="H7" s="126" t="s">
        <v>0</v>
      </c>
      <c r="I7" s="126" t="s">
        <v>49</v>
      </c>
      <c r="J7" s="126" t="s">
        <v>0</v>
      </c>
      <c r="K7" s="126" t="s">
        <v>49</v>
      </c>
      <c r="L7" s="126" t="s">
        <v>0</v>
      </c>
      <c r="M7" s="126" t="s">
        <v>49</v>
      </c>
      <c r="N7" s="126" t="s">
        <v>0</v>
      </c>
    </row>
    <row r="8" spans="1:14" ht="14.25">
      <c r="A8" s="127" t="s">
        <v>50</v>
      </c>
      <c r="B8" s="116">
        <v>373.30442110459109</v>
      </c>
      <c r="C8" s="116">
        <f>'Table E2'!R7+('Table E2'!R110*'Table E3'!I33)</f>
        <v>436.06873806963466</v>
      </c>
      <c r="D8" s="127">
        <f>('Table E2'!Q7)+('Table E2'!Q110*'Table E3'!I33)</f>
        <v>430.19055555555559</v>
      </c>
      <c r="F8" s="110" t="s">
        <v>347</v>
      </c>
      <c r="G8" s="127">
        <f>D26</f>
        <v>564.72607709284637</v>
      </c>
      <c r="H8" s="205">
        <f t="shared" ref="H8:H22" si="0">G8/$G$23</f>
        <v>0.17703317788548262</v>
      </c>
      <c r="I8" s="127">
        <f>C26</f>
        <v>290.03412946232874</v>
      </c>
      <c r="J8" s="205">
        <f t="shared" ref="J8:J22" si="1">I8/$I$23</f>
        <v>8.7710773129969777E-2</v>
      </c>
      <c r="K8" s="127">
        <v>184.363713342034</v>
      </c>
      <c r="L8" s="205">
        <f t="shared" ref="L8:L16" si="2">K8/$K$23</f>
        <v>5.6242743545464921E-2</v>
      </c>
      <c r="M8" s="127">
        <v>185.61593483010822</v>
      </c>
      <c r="N8" s="205">
        <v>6.2346367036333013E-2</v>
      </c>
    </row>
    <row r="9" spans="1:14">
      <c r="A9" s="127" t="s">
        <v>51</v>
      </c>
      <c r="B9" s="116">
        <v>5.8184703196347032</v>
      </c>
      <c r="C9" s="116">
        <f>'Table E2'!R10</f>
        <v>3.9156392694063928</v>
      </c>
      <c r="D9" s="127">
        <f>'Table E2'!Q10</f>
        <v>12.568987823439878</v>
      </c>
      <c r="F9" s="110" t="s">
        <v>53</v>
      </c>
      <c r="G9" s="127">
        <f>D8</f>
        <v>430.19055555555559</v>
      </c>
      <c r="H9" s="205">
        <f t="shared" si="0"/>
        <v>0.13485830429218901</v>
      </c>
      <c r="I9" s="127">
        <f>C8</f>
        <v>436.06873806963466</v>
      </c>
      <c r="J9" s="205">
        <f t="shared" si="1"/>
        <v>0.13187388058364971</v>
      </c>
      <c r="K9" s="127">
        <v>373.30442110459109</v>
      </c>
      <c r="L9" s="205">
        <f t="shared" si="2"/>
        <v>0.11388176360725781</v>
      </c>
      <c r="M9" s="127">
        <v>356.90721336892102</v>
      </c>
      <c r="N9" s="205">
        <v>0.1198812383375404</v>
      </c>
    </row>
    <row r="10" spans="1:14">
      <c r="A10" s="117" t="s">
        <v>52</v>
      </c>
      <c r="B10" s="116">
        <v>0.67785388127853885</v>
      </c>
      <c r="C10" s="116">
        <f>'Table E2'!R13</f>
        <v>9.6654109589041095</v>
      </c>
      <c r="D10" s="127">
        <f>'Table E2'!Q13</f>
        <v>9.5745814307458144</v>
      </c>
      <c r="F10" s="110" t="s">
        <v>246</v>
      </c>
      <c r="G10" s="127">
        <f>D31</f>
        <v>374.36579147640794</v>
      </c>
      <c r="H10" s="205">
        <f t="shared" si="0"/>
        <v>0.11735807579111696</v>
      </c>
      <c r="I10" s="127">
        <f>C31</f>
        <v>379.86014944634701</v>
      </c>
      <c r="J10" s="205">
        <f t="shared" si="1"/>
        <v>0.1148755405130087</v>
      </c>
      <c r="K10" s="127">
        <v>561.41654698321588</v>
      </c>
      <c r="L10" s="205">
        <f t="shared" si="2"/>
        <v>0.17126801311263451</v>
      </c>
      <c r="M10" s="127">
        <v>561.77241835773441</v>
      </c>
      <c r="N10" s="205">
        <v>0.18869322516882595</v>
      </c>
    </row>
    <row r="11" spans="1:14">
      <c r="A11" s="127" t="s">
        <v>349</v>
      </c>
      <c r="B11" s="116">
        <v>77.917762557077623</v>
      </c>
      <c r="C11" s="116">
        <f>'Table E2'!R16</f>
        <v>66.093388584474894</v>
      </c>
      <c r="D11" s="127">
        <f>'Table E2'!Q16</f>
        <v>23.395433789954339</v>
      </c>
      <c r="F11" s="110" t="s">
        <v>375</v>
      </c>
      <c r="G11" s="127">
        <f>D12</f>
        <v>358.89592846270932</v>
      </c>
      <c r="H11" s="205">
        <f t="shared" si="0"/>
        <v>0.11250850513755939</v>
      </c>
      <c r="I11" s="127">
        <f>C12</f>
        <v>394.78086757990866</v>
      </c>
      <c r="J11" s="205">
        <f t="shared" si="1"/>
        <v>0.11938779472797009</v>
      </c>
      <c r="K11" s="127">
        <v>329.78385844748857</v>
      </c>
      <c r="L11" s="205">
        <f t="shared" si="2"/>
        <v>0.10060520391930707</v>
      </c>
      <c r="M11" s="127">
        <v>309.77906392694064</v>
      </c>
      <c r="N11" s="205">
        <v>0.10405140721047569</v>
      </c>
    </row>
    <row r="12" spans="1:14" ht="12.6" customHeight="1">
      <c r="A12" s="127" t="s">
        <v>370</v>
      </c>
      <c r="B12" s="116">
        <v>329.78385844748857</v>
      </c>
      <c r="C12" s="116">
        <f>'Table E2'!R19+'Table E2'!R20</f>
        <v>394.78086757990866</v>
      </c>
      <c r="D12" s="127">
        <f>'Table E2'!Q19+'Table E2'!Q20</f>
        <v>358.89592846270932</v>
      </c>
      <c r="F12" s="110" t="s">
        <v>55</v>
      </c>
      <c r="G12" s="127">
        <f>D30</f>
        <v>299.49263318112634</v>
      </c>
      <c r="H12" s="205">
        <f t="shared" si="0"/>
        <v>9.3886460632893562E-2</v>
      </c>
      <c r="I12" s="127">
        <f>C30</f>
        <v>303.88811955707763</v>
      </c>
      <c r="J12" s="205">
        <f t="shared" si="1"/>
        <v>9.1900432410406963E-2</v>
      </c>
      <c r="K12" s="127">
        <v>246</v>
      </c>
      <c r="L12" s="205">
        <f t="shared" si="2"/>
        <v>7.5045759609517995E-2</v>
      </c>
      <c r="M12" s="127">
        <v>245.61984613573028</v>
      </c>
      <c r="N12" s="205">
        <v>8.2501026070860392E-2</v>
      </c>
    </row>
    <row r="13" spans="1:14">
      <c r="A13" s="127" t="s">
        <v>54</v>
      </c>
      <c r="B13" s="116">
        <v>34.707450182648401</v>
      </c>
      <c r="C13" s="116">
        <f>'Table E2'!R23</f>
        <v>34.4915401826484</v>
      </c>
      <c r="D13" s="127">
        <f>'Table E2'!Q23</f>
        <v>31.157093188736681</v>
      </c>
      <c r="F13" s="110" t="s">
        <v>2</v>
      </c>
      <c r="G13" s="127">
        <f>D37</f>
        <v>255.33352359208521</v>
      </c>
      <c r="H13" s="205">
        <f t="shared" si="0"/>
        <v>8.0043240317328165E-2</v>
      </c>
      <c r="I13" s="127">
        <f>C37</f>
        <v>229.35867579908677</v>
      </c>
      <c r="J13" s="205">
        <f t="shared" si="1"/>
        <v>6.9361584499375017E-2</v>
      </c>
      <c r="K13" s="127">
        <v>185.28739726027396</v>
      </c>
      <c r="L13" s="205">
        <f t="shared" si="2"/>
        <v>5.6524526314909687E-2</v>
      </c>
      <c r="M13" s="127">
        <v>157.66417671232878</v>
      </c>
      <c r="N13" s="205">
        <v>5.2957676498977271E-2</v>
      </c>
    </row>
    <row r="14" spans="1:14">
      <c r="A14" s="127" t="s">
        <v>403</v>
      </c>
      <c r="C14" s="116"/>
      <c r="D14" s="127">
        <f>'Table E2'!Q26</f>
        <v>7.5128995433789951</v>
      </c>
      <c r="F14" s="110" t="s">
        <v>256</v>
      </c>
      <c r="G14" s="127">
        <f>D33</f>
        <v>224.61947488584477</v>
      </c>
      <c r="H14" s="205">
        <f t="shared" si="0"/>
        <v>7.0414845474670168E-2</v>
      </c>
      <c r="I14" s="127">
        <f>C33</f>
        <v>574.7448567910958</v>
      </c>
      <c r="J14" s="205">
        <f t="shared" si="1"/>
        <v>0.17381166773398121</v>
      </c>
      <c r="K14" s="127">
        <v>950.83891930618256</v>
      </c>
      <c r="L14" s="205">
        <f t="shared" si="2"/>
        <v>0.29006678441311246</v>
      </c>
      <c r="M14" s="127">
        <v>906.8390745136137</v>
      </c>
      <c r="N14" s="205">
        <v>0.30459734954470846</v>
      </c>
    </row>
    <row r="15" spans="1:14">
      <c r="A15" s="127" t="s">
        <v>402</v>
      </c>
      <c r="C15" s="116"/>
      <c r="D15" s="127">
        <f>'Table E2'!Q29+'Table E2'!Q30+'Table E2'!Q31+'Table E2'!Q32+'Table E2'!Q33+'Table E2'!Q34</f>
        <v>3.8826484018264837</v>
      </c>
      <c r="F15" s="110" t="s">
        <v>257</v>
      </c>
      <c r="G15" s="127">
        <f>D28</f>
        <v>152.6786605783866</v>
      </c>
      <c r="H15" s="205">
        <f t="shared" si="0"/>
        <v>4.7862476294054469E-2</v>
      </c>
      <c r="I15" s="127">
        <f>C28</f>
        <v>155.50609174200915</v>
      </c>
      <c r="J15" s="205">
        <f t="shared" si="1"/>
        <v>4.7027429352528023E-2</v>
      </c>
      <c r="K15" s="127">
        <v>126.03411176379133</v>
      </c>
      <c r="L15" s="205">
        <f t="shared" si="2"/>
        <v>3.8448478268392719E-2</v>
      </c>
      <c r="M15" s="127">
        <v>125.65813904960031</v>
      </c>
      <c r="N15" s="205">
        <v>4.2207197703470915E-2</v>
      </c>
    </row>
    <row r="16" spans="1:14">
      <c r="A16" s="127" t="s">
        <v>56</v>
      </c>
      <c r="B16" s="116">
        <v>0.59115085616438356</v>
      </c>
      <c r="C16" s="116">
        <f>'Table E2'!R40</f>
        <v>1.1171461187214613</v>
      </c>
      <c r="D16" s="127">
        <f>'Table E2'!Q40</f>
        <v>1.2029680365296804</v>
      </c>
      <c r="F16" s="110" t="s">
        <v>60</v>
      </c>
      <c r="G16" s="127">
        <f>D24</f>
        <v>136.81268036529679</v>
      </c>
      <c r="H16" s="205">
        <f t="shared" si="0"/>
        <v>4.2888728823686315E-2</v>
      </c>
      <c r="I16" s="127">
        <f>C24</f>
        <v>108.84742146118722</v>
      </c>
      <c r="J16" s="205">
        <f t="shared" si="1"/>
        <v>3.291713119163938E-2</v>
      </c>
      <c r="K16" s="127">
        <v>35.817275494672757</v>
      </c>
      <c r="L16" s="205">
        <f t="shared" si="2"/>
        <v>1.092656360423208E-2</v>
      </c>
      <c r="M16" s="127" t="s">
        <v>11</v>
      </c>
      <c r="N16" s="205" t="s">
        <v>11</v>
      </c>
    </row>
    <row r="17" spans="1:14" ht="14.25">
      <c r="A17" s="127" t="s">
        <v>240</v>
      </c>
      <c r="B17" s="128" t="s">
        <v>11</v>
      </c>
      <c r="C17" s="116">
        <f>'Table E2'!R43</f>
        <v>4.762185616438356</v>
      </c>
      <c r="D17" s="127">
        <f>'Table E2'!Q43</f>
        <v>5.6910197869101982</v>
      </c>
      <c r="F17" s="127" t="s">
        <v>281</v>
      </c>
      <c r="G17" s="127">
        <f>D32</f>
        <v>106.49821156773211</v>
      </c>
      <c r="H17" s="205">
        <f t="shared" si="0"/>
        <v>3.3385596305403747E-2</v>
      </c>
      <c r="I17" s="127">
        <v>131</v>
      </c>
      <c r="J17" s="205">
        <f t="shared" si="1"/>
        <v>3.9616411011099438E-2</v>
      </c>
      <c r="K17" s="127" t="s">
        <v>11</v>
      </c>
      <c r="L17" s="205">
        <v>0</v>
      </c>
      <c r="M17" s="127" t="s">
        <v>11</v>
      </c>
      <c r="N17" s="205">
        <v>0</v>
      </c>
    </row>
    <row r="18" spans="1:14" ht="13.9" customHeight="1">
      <c r="A18" s="127" t="s">
        <v>189</v>
      </c>
      <c r="B18" s="128" t="s">
        <v>11</v>
      </c>
      <c r="C18" s="116">
        <f>'Table E2'!Q46</f>
        <v>4.3918949771689499</v>
      </c>
      <c r="D18" s="127">
        <f>'Table E2'!R46</f>
        <v>3.686341415525114</v>
      </c>
      <c r="F18" s="110" t="s">
        <v>58</v>
      </c>
      <c r="G18" s="127">
        <f>D21</f>
        <v>51.807420091324204</v>
      </c>
      <c r="H18" s="205">
        <f t="shared" si="0"/>
        <v>1.6240851253106592E-2</v>
      </c>
      <c r="I18" s="127">
        <f>C21</f>
        <v>55.381027397260276</v>
      </c>
      <c r="J18" s="205">
        <f t="shared" si="1"/>
        <v>1.6748072851807801E-2</v>
      </c>
      <c r="K18" s="127">
        <v>53</v>
      </c>
      <c r="L18" s="205">
        <f>K18/$K$23</f>
        <v>1.6168395363026236E-2</v>
      </c>
      <c r="M18" s="127" t="s">
        <v>11</v>
      </c>
      <c r="N18" s="205" t="s">
        <v>11</v>
      </c>
    </row>
    <row r="19" spans="1:14">
      <c r="A19" s="117" t="s">
        <v>275</v>
      </c>
      <c r="B19" s="128" t="s">
        <v>11</v>
      </c>
      <c r="C19" s="190">
        <f>'Table E2'!R52</f>
        <v>3.6078767123287672</v>
      </c>
      <c r="D19" s="127">
        <f>'Table E2'!Q52+'Table E2'!Q53</f>
        <v>11.034952473363775</v>
      </c>
      <c r="F19" s="110" t="s">
        <v>77</v>
      </c>
      <c r="G19" s="127">
        <f>D38</f>
        <v>51.536075418569247</v>
      </c>
      <c r="H19" s="205">
        <f t="shared" si="0"/>
        <v>1.6155788757024604E-2</v>
      </c>
      <c r="I19" s="127">
        <f>C38</f>
        <v>51.412502579908669</v>
      </c>
      <c r="J19" s="205">
        <f t="shared" si="1"/>
        <v>1.5547930025304368E-2</v>
      </c>
      <c r="K19" s="127">
        <v>48.21313294520548</v>
      </c>
      <c r="L19" s="205">
        <f>K19/$K$23</f>
        <v>1.4708094248079768E-2</v>
      </c>
      <c r="M19" s="127">
        <v>45.621619611872148</v>
      </c>
      <c r="N19" s="205">
        <v>1.5323804196644744E-2</v>
      </c>
    </row>
    <row r="20" spans="1:14">
      <c r="A20" s="127" t="s">
        <v>57</v>
      </c>
      <c r="B20" s="116">
        <v>0.99641863013698639</v>
      </c>
      <c r="C20" s="116">
        <f>'Table E2'!R56</f>
        <v>0.82797890410958885</v>
      </c>
      <c r="D20" s="127">
        <f>'Table E2'!R56</f>
        <v>0.82797890410958885</v>
      </c>
      <c r="F20" s="110" t="s">
        <v>64</v>
      </c>
      <c r="G20" s="127">
        <f>D22</f>
        <v>39.450913242009129</v>
      </c>
      <c r="H20" s="205">
        <f t="shared" si="0"/>
        <v>1.2367271186892769E-2</v>
      </c>
      <c r="I20" s="127">
        <f>C22</f>
        <v>42.588127397260273</v>
      </c>
      <c r="J20" s="205">
        <f t="shared" si="1"/>
        <v>1.2879303505060516E-2</v>
      </c>
      <c r="K20" s="127">
        <v>43.441906415525118</v>
      </c>
      <c r="L20" s="205">
        <f>K20/$K$23</f>
        <v>1.325256449527917E-2</v>
      </c>
      <c r="M20" s="127">
        <v>36.780355936073057</v>
      </c>
      <c r="N20" s="205">
        <v>1.2354120205338211E-2</v>
      </c>
    </row>
    <row r="21" spans="1:14">
      <c r="A21" s="127" t="s">
        <v>58</v>
      </c>
      <c r="B21" s="116">
        <v>52.474634703196344</v>
      </c>
      <c r="C21" s="116">
        <f>'Table E2'!R59</f>
        <v>55.381027397260276</v>
      </c>
      <c r="D21" s="127">
        <f>'Table E2'!Q59</f>
        <v>51.807420091324204</v>
      </c>
      <c r="F21" s="110" t="s">
        <v>352</v>
      </c>
      <c r="G21" s="127">
        <f>D11</f>
        <v>23.395433789954339</v>
      </c>
      <c r="H21" s="205">
        <f t="shared" si="0"/>
        <v>7.3341185396757777E-3</v>
      </c>
      <c r="I21" s="127">
        <f>C11</f>
        <v>66.093388584474894</v>
      </c>
      <c r="J21" s="205">
        <f t="shared" si="1"/>
        <v>1.9987655322739429E-2</v>
      </c>
      <c r="K21" s="127">
        <v>77.917762557077623</v>
      </c>
      <c r="L21" s="205">
        <f>K21/$K$23</f>
        <v>2.3769909260853456E-2</v>
      </c>
      <c r="M21" s="127" t="s">
        <v>11</v>
      </c>
      <c r="N21" s="205" t="s">
        <v>11</v>
      </c>
    </row>
    <row r="22" spans="1:14">
      <c r="A22" s="127" t="s">
        <v>59</v>
      </c>
      <c r="B22" s="116">
        <v>43.441906415525118</v>
      </c>
      <c r="C22" s="116">
        <f>'Table E2'!R62+'Table E2'!R63+'Table E2'!R64+'Table E2'!R65</f>
        <v>42.588127397260273</v>
      </c>
      <c r="D22" s="127">
        <f>'Table E2'!Q62+'Table E2'!Q63+'Table E2'!Q64+'Table E2'!Q65</f>
        <v>39.450913242009129</v>
      </c>
      <c r="F22" s="129" t="s">
        <v>335</v>
      </c>
      <c r="G22" s="130">
        <f>(D9+D10+D13+D14+D15+D16+D17+D18+D19+D20+D23+D25+D27+D29+D34+D35+D36+D39)</f>
        <v>120.14148774733641</v>
      </c>
      <c r="H22" s="467">
        <f t="shared" si="0"/>
        <v>3.7662559308915898E-2</v>
      </c>
      <c r="I22" s="132">
        <f>(C9+C10+C13+C16+C17+C18+C19+C20+C23+C25+C27+C34+C35+C36+C39)</f>
        <v>88.211438340943687</v>
      </c>
      <c r="J22" s="467">
        <f t="shared" si="1"/>
        <v>2.6676493108359393E-2</v>
      </c>
      <c r="K22" s="132">
        <v>63</v>
      </c>
      <c r="L22" s="467">
        <f>K22/K23</f>
        <v>1.9219035997559489E-2</v>
      </c>
      <c r="M22" s="132">
        <v>44.915385981735149</v>
      </c>
      <c r="N22" s="467">
        <v>1.5086588026824926E-2</v>
      </c>
    </row>
    <row r="23" spans="1:14">
      <c r="A23" s="127" t="s">
        <v>61</v>
      </c>
      <c r="B23" s="116">
        <v>5.5921959589041093</v>
      </c>
      <c r="C23" s="116">
        <f>'Table E2'!R68</f>
        <v>5.7460958904109596</v>
      </c>
      <c r="D23" s="127">
        <f>'Table E2'!Q68</f>
        <v>4.9820395738203951</v>
      </c>
      <c r="F23" s="110" t="s">
        <v>6</v>
      </c>
      <c r="G23" s="204">
        <f>SUM(G14,G10,G11,G9,G13,G8,G12,G17,G16,G15,G18,G21,G19,G20,G22)</f>
        <v>3189.9448670471843</v>
      </c>
      <c r="H23" s="460">
        <f>SUM(H8:H22)</f>
        <v>0.99999999999999989</v>
      </c>
      <c r="I23" s="127">
        <f>C41</f>
        <v>3306.7104428843231</v>
      </c>
      <c r="J23" s="460">
        <f>SUM(J8:J22)</f>
        <v>1.0003220999668998</v>
      </c>
      <c r="K23" s="127">
        <v>3278</v>
      </c>
      <c r="L23" s="460">
        <f>SUM(L8:L22)</f>
        <v>1.0001278357596273</v>
      </c>
      <c r="M23" s="127">
        <v>2977.1732284246577</v>
      </c>
      <c r="N23" s="460">
        <f>SUM(N8:N22)</f>
        <v>0.99999999999999989</v>
      </c>
    </row>
    <row r="24" spans="1:14">
      <c r="A24" s="127" t="s">
        <v>60</v>
      </c>
      <c r="B24" s="116">
        <v>35.817275494672757</v>
      </c>
      <c r="C24" s="116">
        <f>'Table E2'!R71+'Table E2'!R72+'Table E2'!R73</f>
        <v>108.84742146118722</v>
      </c>
      <c r="D24" s="127">
        <f>'Table E2'!Q71+'Table E2'!Q72+'Table E2'!Q73</f>
        <v>136.81268036529679</v>
      </c>
    </row>
    <row r="25" spans="1:14">
      <c r="A25" s="127" t="s">
        <v>63</v>
      </c>
      <c r="B25" s="116">
        <v>2.7877671232876717</v>
      </c>
      <c r="C25" s="116">
        <f>'Table E2'!R76</f>
        <v>3.2108219178082189</v>
      </c>
      <c r="D25" s="127">
        <f>'Table E2'!Q76</f>
        <v>3.2788432267884322</v>
      </c>
    </row>
    <row r="26" spans="1:14" ht="14.25">
      <c r="A26" s="127" t="s">
        <v>363</v>
      </c>
      <c r="B26" s="116">
        <v>184.363713342034</v>
      </c>
      <c r="C26" s="116">
        <f>'Table E2'!R79+'Table E2'!R80+'Table E2'!R91+'Table E2'!R95+'Table E2'!R92+('Table E2'!R110*'Table E3'!I34)</f>
        <v>290.03412946232874</v>
      </c>
      <c r="D26" s="127">
        <f>'Table E2'!Q79+'Table E2'!Q80+'Table E2'!Q81+'Table E2'!Q82+'Table E2'!Q83+'Table E2'!Q84+'Table E2'!Q85+'Table E2'!Q86+'Table E2'!Q87+'Table E2'!Q88+'Table E2'!Q89+'Table E2'!Q90+'Table E2'!Q91+('Table E2'!Q110*'Table E3'!I34)+'Table E2'!Q92+'Table E2'!Q49+'Table E2'!Q95+'Table E2'!Q56</f>
        <v>564.72607709284637</v>
      </c>
    </row>
    <row r="27" spans="1:14">
      <c r="A27" s="127" t="s">
        <v>66</v>
      </c>
      <c r="B27" s="116">
        <v>3.1457762557077626</v>
      </c>
      <c r="C27" s="116">
        <f>'Table E2'!R98</f>
        <v>4.152442922374429</v>
      </c>
      <c r="D27" s="127">
        <f>'Table E2'!Q98</f>
        <v>2.986529680365297</v>
      </c>
    </row>
    <row r="28" spans="1:14" ht="14.25">
      <c r="A28" s="127" t="s">
        <v>67</v>
      </c>
      <c r="B28" s="116">
        <v>126.03411176379133</v>
      </c>
      <c r="C28" s="116">
        <f>'Table E2'!R101+('Table E2'!R110*'Table E3'!I35)</f>
        <v>155.50609174200915</v>
      </c>
      <c r="D28" s="127">
        <f>'Table E2'!Q101+('Table E2'!Q110*'Table E3'!I35)</f>
        <v>152.6786605783866</v>
      </c>
    </row>
    <row r="29" spans="1:14">
      <c r="A29" s="127" t="s">
        <v>406</v>
      </c>
      <c r="C29" s="116"/>
      <c r="D29" s="127">
        <f>'Table E2'!Q104</f>
        <v>8.0014840182648399</v>
      </c>
    </row>
    <row r="30" spans="1:14" ht="14.25">
      <c r="A30" s="127" t="s">
        <v>69</v>
      </c>
      <c r="B30" s="116">
        <v>245.46425097050502</v>
      </c>
      <c r="C30" s="116">
        <f>'Table E2'!R110*'Table E3'!I37</f>
        <v>303.88811955707763</v>
      </c>
      <c r="D30" s="127">
        <f>'Table E2'!Q110*'Table E3'!I37</f>
        <v>299.49263318112634</v>
      </c>
      <c r="L30" s="110"/>
    </row>
    <row r="31" spans="1:14" ht="14.25">
      <c r="A31" s="127" t="s">
        <v>71</v>
      </c>
      <c r="B31" s="116">
        <v>561.41654698321588</v>
      </c>
      <c r="C31" s="116">
        <f>'Table E2'!R110*'Table E3'!I38</f>
        <v>379.86014944634701</v>
      </c>
      <c r="D31" s="127">
        <f>'Table E2'!Q110*'Table E3'!I38</f>
        <v>374.36579147640794</v>
      </c>
      <c r="F31" s="120" t="s">
        <v>442</v>
      </c>
      <c r="G31" s="120"/>
      <c r="H31" s="110"/>
      <c r="I31" s="110"/>
      <c r="J31" s="110"/>
      <c r="K31" s="110"/>
      <c r="L31" s="110"/>
    </row>
    <row r="32" spans="1:14" ht="14.25">
      <c r="A32" s="127" t="s">
        <v>281</v>
      </c>
      <c r="B32" s="128" t="s">
        <v>11</v>
      </c>
      <c r="C32" s="116">
        <f>'Table E2'!R107</f>
        <v>129.93490867579908</v>
      </c>
      <c r="D32" s="127">
        <f>'Table E2'!Q107</f>
        <v>106.49821156773211</v>
      </c>
      <c r="H32" s="131" t="s">
        <v>68</v>
      </c>
      <c r="I32" s="131" t="s">
        <v>0</v>
      </c>
      <c r="L32" s="110"/>
    </row>
    <row r="33" spans="1:12" ht="14.25">
      <c r="A33" s="127" t="s">
        <v>351</v>
      </c>
      <c r="B33" s="116">
        <v>950.83891930618256</v>
      </c>
      <c r="C33" s="116">
        <f>'Table E2'!R111+'Table E2'!R81+'Table E2'!R82+'Table E2'!R83+'Table E2'!R84+'Table E2'!R85+'Table E2'!R86+'Table E2'!R87+'Table E2'!R88+'Table E2'!R89+'Table E2'!R90+('Table E2'!R110*'Table E3'!I36)</f>
        <v>574.7448567910958</v>
      </c>
      <c r="D33" s="127">
        <f>'Table E2'!Q110*'Table E3'!I36</f>
        <v>224.61947488584477</v>
      </c>
      <c r="F33" s="117" t="s">
        <v>53</v>
      </c>
      <c r="H33" s="117">
        <v>222</v>
      </c>
      <c r="I33" s="460">
        <f>H33/H41</f>
        <v>0.15</v>
      </c>
      <c r="J33" s="117" t="s">
        <v>13</v>
      </c>
      <c r="K33" s="118" t="s">
        <v>13</v>
      </c>
    </row>
    <row r="34" spans="1:12">
      <c r="A34" s="127" t="s">
        <v>73</v>
      </c>
      <c r="B34" s="116">
        <v>4.976872100456621</v>
      </c>
      <c r="C34" s="116">
        <f>'Table E2'!R114</f>
        <v>5.013561643835617</v>
      </c>
      <c r="D34" s="127">
        <f>'Table E2'!Q114</f>
        <v>5.9709665144596649</v>
      </c>
      <c r="F34" s="117" t="s">
        <v>70</v>
      </c>
      <c r="H34" s="117">
        <v>222</v>
      </c>
      <c r="I34" s="460">
        <f>H34/H41</f>
        <v>0.15</v>
      </c>
    </row>
    <row r="35" spans="1:12">
      <c r="A35" s="127" t="s">
        <v>233</v>
      </c>
      <c r="B35" s="116">
        <v>2.5</v>
      </c>
      <c r="C35" s="116">
        <f>'Table E2'!R117</f>
        <v>3.1482876712328767</v>
      </c>
      <c r="D35" s="127">
        <f>'Table E2'!Q117</f>
        <v>3.2691400304414002</v>
      </c>
      <c r="F35" s="117" t="s">
        <v>72</v>
      </c>
      <c r="H35" s="117">
        <v>148</v>
      </c>
      <c r="I35" s="460">
        <f>H35/H41</f>
        <v>0.1</v>
      </c>
    </row>
    <row r="36" spans="1:12">
      <c r="A36" s="127" t="s">
        <v>76</v>
      </c>
      <c r="B36" s="116">
        <v>2.7276265296803657</v>
      </c>
      <c r="C36" s="116">
        <f>'Table E2'!R120</f>
        <v>2.6610502283105024</v>
      </c>
      <c r="D36" s="127">
        <f>'Table E2'!Q120</f>
        <v>2.1285768645357686</v>
      </c>
      <c r="F36" s="117" t="s">
        <v>282</v>
      </c>
      <c r="H36" s="117">
        <v>222</v>
      </c>
      <c r="I36" s="460">
        <f>H36/H41</f>
        <v>0.15</v>
      </c>
    </row>
    <row r="37" spans="1:12" ht="14.25">
      <c r="A37" s="127" t="s">
        <v>321</v>
      </c>
      <c r="B37" s="116">
        <v>185.28739726027396</v>
      </c>
      <c r="C37" s="116">
        <f>'Table E2'!R123+'Table E2'!R124+'Table E2'!R125</f>
        <v>229.35867579908677</v>
      </c>
      <c r="D37" s="127">
        <f>'Table E2'!Q123+'Table E2'!Q124+'Table E2'!Q125</f>
        <v>255.33352359208521</v>
      </c>
      <c r="F37" s="117" t="s">
        <v>283</v>
      </c>
      <c r="H37" s="117">
        <v>296</v>
      </c>
      <c r="I37" s="460">
        <f>H37/H41</f>
        <v>0.2</v>
      </c>
    </row>
    <row r="38" spans="1:12">
      <c r="A38" s="264" t="s">
        <v>77</v>
      </c>
      <c r="B38" s="265">
        <v>48.21313294520548</v>
      </c>
      <c r="C38" s="265">
        <f>'Table E2'!R129</f>
        <v>51.412502579908669</v>
      </c>
      <c r="D38" s="127">
        <f>'Table E2'!Q129</f>
        <v>51.536075418569247</v>
      </c>
      <c r="F38" s="461" t="s">
        <v>284</v>
      </c>
      <c r="G38" s="461"/>
      <c r="H38" s="461">
        <v>370</v>
      </c>
      <c r="I38" s="462">
        <f>H38/H41</f>
        <v>0.25</v>
      </c>
    </row>
    <row r="39" spans="1:12" ht="14.25">
      <c r="A39" s="132" t="s">
        <v>323</v>
      </c>
      <c r="B39" s="266" t="s">
        <v>11</v>
      </c>
      <c r="C39" s="133">
        <f>'Table E2'!R37</f>
        <v>1.4995053272450531</v>
      </c>
      <c r="D39" s="132">
        <f>'Table E2'!Q37</f>
        <v>2.3844368340943687</v>
      </c>
      <c r="K39" s="427" t="s">
        <v>74</v>
      </c>
      <c r="L39" s="427"/>
    </row>
    <row r="40" spans="1:12">
      <c r="B40" s="117"/>
      <c r="K40" s="427"/>
      <c r="L40" s="427"/>
    </row>
    <row r="41" spans="1:12">
      <c r="A41" s="5" t="s">
        <v>6</v>
      </c>
      <c r="B41" s="116">
        <v>3278.9</v>
      </c>
      <c r="C41" s="468">
        <f>SUM(C8:C39)</f>
        <v>3306.7104428843231</v>
      </c>
      <c r="D41" s="116">
        <f>SUM(D8:D39)</f>
        <v>3189.9448670471847</v>
      </c>
      <c r="F41" s="117" t="s">
        <v>6</v>
      </c>
      <c r="H41" s="117">
        <v>1480</v>
      </c>
      <c r="I41" s="460">
        <v>1</v>
      </c>
      <c r="K41" s="427" t="s">
        <v>13</v>
      </c>
      <c r="L41" s="427" t="s">
        <v>75</v>
      </c>
    </row>
    <row r="42" spans="1:12">
      <c r="B42" s="117"/>
      <c r="K42" s="427" t="s">
        <v>13</v>
      </c>
      <c r="L42" s="427">
        <v>1480</v>
      </c>
    </row>
    <row r="43" spans="1:12">
      <c r="A43" s="117" t="s">
        <v>430</v>
      </c>
      <c r="B43" s="117"/>
    </row>
    <row r="44" spans="1:12">
      <c r="B44" s="117"/>
    </row>
    <row r="45" spans="1:12" ht="14.25" customHeight="1">
      <c r="A45" s="127"/>
    </row>
    <row r="46" spans="1:12" ht="24" customHeight="1"/>
    <row r="47" spans="1:12" ht="26.25" customHeight="1">
      <c r="A47" s="521" t="s">
        <v>348</v>
      </c>
      <c r="B47" s="521"/>
      <c r="C47" s="521"/>
      <c r="D47" s="521"/>
      <c r="E47" s="521"/>
      <c r="F47" s="457"/>
    </row>
    <row r="48" spans="1:12" ht="25.5" customHeight="1">
      <c r="A48" s="522" t="s">
        <v>336</v>
      </c>
      <c r="B48" s="522"/>
      <c r="C48" s="522"/>
      <c r="D48" s="522"/>
      <c r="E48" s="522"/>
      <c r="F48" s="458"/>
    </row>
    <row r="49" spans="1:10" ht="26.25" customHeight="1">
      <c r="A49" s="505" t="s">
        <v>318</v>
      </c>
      <c r="B49" s="505"/>
      <c r="C49" s="505"/>
      <c r="D49" s="505"/>
      <c r="E49" s="505"/>
      <c r="F49" s="455"/>
    </row>
    <row r="50" spans="1:10" ht="14.25">
      <c r="A50" s="455" t="s">
        <v>319</v>
      </c>
      <c r="B50" s="455"/>
      <c r="C50" s="455"/>
      <c r="D50" s="455"/>
      <c r="E50" s="455"/>
      <c r="F50" s="455"/>
    </row>
    <row r="51" spans="1:10" ht="27.75" customHeight="1">
      <c r="A51" s="505" t="s">
        <v>328</v>
      </c>
      <c r="B51" s="505"/>
      <c r="C51" s="505"/>
      <c r="D51" s="505"/>
      <c r="E51" s="505"/>
      <c r="F51" s="455"/>
    </row>
    <row r="52" spans="1:10" ht="15.75" customHeight="1">
      <c r="A52" s="522" t="s">
        <v>320</v>
      </c>
      <c r="B52" s="522"/>
      <c r="C52" s="522"/>
      <c r="D52" s="522"/>
      <c r="E52" s="522"/>
      <c r="F52" s="458"/>
    </row>
    <row r="53" spans="1:10" ht="13.5">
      <c r="A53" s="362" t="s">
        <v>322</v>
      </c>
      <c r="B53" s="277"/>
      <c r="C53" s="277"/>
      <c r="D53" s="270"/>
      <c r="E53" s="110"/>
    </row>
    <row r="54" spans="1:10" ht="26.25" customHeight="1">
      <c r="A54" s="523" t="s">
        <v>350</v>
      </c>
      <c r="B54" s="523"/>
      <c r="C54" s="523"/>
      <c r="D54" s="523"/>
      <c r="E54" s="523"/>
      <c r="F54" s="459"/>
    </row>
    <row r="55" spans="1:10">
      <c r="A55" s="459"/>
      <c r="B55" s="459"/>
      <c r="C55" s="459"/>
      <c r="D55" s="459"/>
      <c r="E55" s="459"/>
      <c r="F55" s="459"/>
    </row>
    <row r="56" spans="1:10" ht="13.9" customHeight="1">
      <c r="A56" s="360"/>
      <c r="B56" s="360"/>
      <c r="C56" s="360"/>
      <c r="D56" s="278"/>
      <c r="E56" s="278"/>
      <c r="F56" s="279"/>
    </row>
    <row r="57" spans="1:10" ht="25.5">
      <c r="A57" s="456" t="s">
        <v>371</v>
      </c>
      <c r="B57" s="456"/>
      <c r="C57" s="456"/>
      <c r="D57" s="456"/>
      <c r="E57" s="456"/>
      <c r="F57" s="456"/>
      <c r="G57" s="188"/>
      <c r="H57" s="188"/>
      <c r="I57" s="188"/>
      <c r="J57" s="188"/>
    </row>
    <row r="58" spans="1:10" ht="15.6" customHeight="1">
      <c r="A58" s="449"/>
      <c r="B58" s="449"/>
      <c r="C58" s="449"/>
    </row>
  </sheetData>
  <mergeCells count="6">
    <mergeCell ref="A47:E47"/>
    <mergeCell ref="A48:E48"/>
    <mergeCell ref="A49:E49"/>
    <mergeCell ref="A54:E54"/>
    <mergeCell ref="A52:E52"/>
    <mergeCell ref="A51:E5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workbookViewId="0">
      <selection sqref="A1:G1"/>
    </sheetView>
  </sheetViews>
  <sheetFormatPr defaultRowHeight="12.75"/>
  <cols>
    <col min="1" max="1" width="9.140625" style="2"/>
    <col min="2" max="2" width="12.85546875" style="111" customWidth="1"/>
    <col min="3" max="3" width="14.28515625" style="111" customWidth="1"/>
    <col min="4" max="4" width="15.5703125" style="111" customWidth="1"/>
    <col min="5" max="5" width="2.28515625" style="2" customWidth="1"/>
    <col min="6" max="6" width="45.7109375" style="2" customWidth="1"/>
    <col min="7" max="7" width="47.140625" style="2" customWidth="1"/>
    <col min="8" max="257" width="9.140625" style="2"/>
    <col min="258" max="258" width="12.85546875" style="2" customWidth="1"/>
    <col min="259" max="259" width="13" style="2" customWidth="1"/>
    <col min="260" max="260" width="15.5703125" style="2" customWidth="1"/>
    <col min="261" max="261" width="2.28515625" style="2" customWidth="1"/>
    <col min="262" max="262" width="45.7109375" style="2" customWidth="1"/>
    <col min="263" max="263" width="47.140625" style="2" customWidth="1"/>
    <col min="264" max="513" width="9.140625" style="2"/>
    <col min="514" max="514" width="12.85546875" style="2" customWidth="1"/>
    <col min="515" max="515" width="13" style="2" customWidth="1"/>
    <col min="516" max="516" width="15.5703125" style="2" customWidth="1"/>
    <col min="517" max="517" width="2.28515625" style="2" customWidth="1"/>
    <col min="518" max="518" width="45.7109375" style="2" customWidth="1"/>
    <col min="519" max="519" width="47.140625" style="2" customWidth="1"/>
    <col min="520" max="769" width="9.140625" style="2"/>
    <col min="770" max="770" width="12.85546875" style="2" customWidth="1"/>
    <col min="771" max="771" width="13" style="2" customWidth="1"/>
    <col min="772" max="772" width="15.5703125" style="2" customWidth="1"/>
    <col min="773" max="773" width="2.28515625" style="2" customWidth="1"/>
    <col min="774" max="774" width="45.7109375" style="2" customWidth="1"/>
    <col min="775" max="775" width="47.140625" style="2" customWidth="1"/>
    <col min="776" max="1025" width="9.140625" style="2"/>
    <col min="1026" max="1026" width="12.85546875" style="2" customWidth="1"/>
    <col min="1027" max="1027" width="13" style="2" customWidth="1"/>
    <col min="1028" max="1028" width="15.5703125" style="2" customWidth="1"/>
    <col min="1029" max="1029" width="2.28515625" style="2" customWidth="1"/>
    <col min="1030" max="1030" width="45.7109375" style="2" customWidth="1"/>
    <col min="1031" max="1031" width="47.140625" style="2" customWidth="1"/>
    <col min="1032" max="1281" width="9.140625" style="2"/>
    <col min="1282" max="1282" width="12.85546875" style="2" customWidth="1"/>
    <col min="1283" max="1283" width="13" style="2" customWidth="1"/>
    <col min="1284" max="1284" width="15.5703125" style="2" customWidth="1"/>
    <col min="1285" max="1285" width="2.28515625" style="2" customWidth="1"/>
    <col min="1286" max="1286" width="45.7109375" style="2" customWidth="1"/>
    <col min="1287" max="1287" width="47.140625" style="2" customWidth="1"/>
    <col min="1288" max="1537" width="9.140625" style="2"/>
    <col min="1538" max="1538" width="12.85546875" style="2" customWidth="1"/>
    <col min="1539" max="1539" width="13" style="2" customWidth="1"/>
    <col min="1540" max="1540" width="15.5703125" style="2" customWidth="1"/>
    <col min="1541" max="1541" width="2.28515625" style="2" customWidth="1"/>
    <col min="1542" max="1542" width="45.7109375" style="2" customWidth="1"/>
    <col min="1543" max="1543" width="47.140625" style="2" customWidth="1"/>
    <col min="1544" max="1793" width="9.140625" style="2"/>
    <col min="1794" max="1794" width="12.85546875" style="2" customWidth="1"/>
    <col min="1795" max="1795" width="13" style="2" customWidth="1"/>
    <col min="1796" max="1796" width="15.5703125" style="2" customWidth="1"/>
    <col min="1797" max="1797" width="2.28515625" style="2" customWidth="1"/>
    <col min="1798" max="1798" width="45.7109375" style="2" customWidth="1"/>
    <col min="1799" max="1799" width="47.140625" style="2" customWidth="1"/>
    <col min="1800" max="2049" width="9.140625" style="2"/>
    <col min="2050" max="2050" width="12.85546875" style="2" customWidth="1"/>
    <col min="2051" max="2051" width="13" style="2" customWidth="1"/>
    <col min="2052" max="2052" width="15.5703125" style="2" customWidth="1"/>
    <col min="2053" max="2053" width="2.28515625" style="2" customWidth="1"/>
    <col min="2054" max="2054" width="45.7109375" style="2" customWidth="1"/>
    <col min="2055" max="2055" width="47.140625" style="2" customWidth="1"/>
    <col min="2056" max="2305" width="9.140625" style="2"/>
    <col min="2306" max="2306" width="12.85546875" style="2" customWidth="1"/>
    <col min="2307" max="2307" width="13" style="2" customWidth="1"/>
    <col min="2308" max="2308" width="15.5703125" style="2" customWidth="1"/>
    <col min="2309" max="2309" width="2.28515625" style="2" customWidth="1"/>
    <col min="2310" max="2310" width="45.7109375" style="2" customWidth="1"/>
    <col min="2311" max="2311" width="47.140625" style="2" customWidth="1"/>
    <col min="2312" max="2561" width="9.140625" style="2"/>
    <col min="2562" max="2562" width="12.85546875" style="2" customWidth="1"/>
    <col min="2563" max="2563" width="13" style="2" customWidth="1"/>
    <col min="2564" max="2564" width="15.5703125" style="2" customWidth="1"/>
    <col min="2565" max="2565" width="2.28515625" style="2" customWidth="1"/>
    <col min="2566" max="2566" width="45.7109375" style="2" customWidth="1"/>
    <col min="2567" max="2567" width="47.140625" style="2" customWidth="1"/>
    <col min="2568" max="2817" width="9.140625" style="2"/>
    <col min="2818" max="2818" width="12.85546875" style="2" customWidth="1"/>
    <col min="2819" max="2819" width="13" style="2" customWidth="1"/>
    <col min="2820" max="2820" width="15.5703125" style="2" customWidth="1"/>
    <col min="2821" max="2821" width="2.28515625" style="2" customWidth="1"/>
    <col min="2822" max="2822" width="45.7109375" style="2" customWidth="1"/>
    <col min="2823" max="2823" width="47.140625" style="2" customWidth="1"/>
    <col min="2824" max="3073" width="9.140625" style="2"/>
    <col min="3074" max="3074" width="12.85546875" style="2" customWidth="1"/>
    <col min="3075" max="3075" width="13" style="2" customWidth="1"/>
    <col min="3076" max="3076" width="15.5703125" style="2" customWidth="1"/>
    <col min="3077" max="3077" width="2.28515625" style="2" customWidth="1"/>
    <col min="3078" max="3078" width="45.7109375" style="2" customWidth="1"/>
    <col min="3079" max="3079" width="47.140625" style="2" customWidth="1"/>
    <col min="3080" max="3329" width="9.140625" style="2"/>
    <col min="3330" max="3330" width="12.85546875" style="2" customWidth="1"/>
    <col min="3331" max="3331" width="13" style="2" customWidth="1"/>
    <col min="3332" max="3332" width="15.5703125" style="2" customWidth="1"/>
    <col min="3333" max="3333" width="2.28515625" style="2" customWidth="1"/>
    <col min="3334" max="3334" width="45.7109375" style="2" customWidth="1"/>
    <col min="3335" max="3335" width="47.140625" style="2" customWidth="1"/>
    <col min="3336" max="3585" width="9.140625" style="2"/>
    <col min="3586" max="3586" width="12.85546875" style="2" customWidth="1"/>
    <col min="3587" max="3587" width="13" style="2" customWidth="1"/>
    <col min="3588" max="3588" width="15.5703125" style="2" customWidth="1"/>
    <col min="3589" max="3589" width="2.28515625" style="2" customWidth="1"/>
    <col min="3590" max="3590" width="45.7109375" style="2" customWidth="1"/>
    <col min="3591" max="3591" width="47.140625" style="2" customWidth="1"/>
    <col min="3592" max="3841" width="9.140625" style="2"/>
    <col min="3842" max="3842" width="12.85546875" style="2" customWidth="1"/>
    <col min="3843" max="3843" width="13" style="2" customWidth="1"/>
    <col min="3844" max="3844" width="15.5703125" style="2" customWidth="1"/>
    <col min="3845" max="3845" width="2.28515625" style="2" customWidth="1"/>
    <col min="3846" max="3846" width="45.7109375" style="2" customWidth="1"/>
    <col min="3847" max="3847" width="47.140625" style="2" customWidth="1"/>
    <col min="3848" max="4097" width="9.140625" style="2"/>
    <col min="4098" max="4098" width="12.85546875" style="2" customWidth="1"/>
    <col min="4099" max="4099" width="13" style="2" customWidth="1"/>
    <col min="4100" max="4100" width="15.5703125" style="2" customWidth="1"/>
    <col min="4101" max="4101" width="2.28515625" style="2" customWidth="1"/>
    <col min="4102" max="4102" width="45.7109375" style="2" customWidth="1"/>
    <col min="4103" max="4103" width="47.140625" style="2" customWidth="1"/>
    <col min="4104" max="4353" width="9.140625" style="2"/>
    <col min="4354" max="4354" width="12.85546875" style="2" customWidth="1"/>
    <col min="4355" max="4355" width="13" style="2" customWidth="1"/>
    <col min="4356" max="4356" width="15.5703125" style="2" customWidth="1"/>
    <col min="4357" max="4357" width="2.28515625" style="2" customWidth="1"/>
    <col min="4358" max="4358" width="45.7109375" style="2" customWidth="1"/>
    <col min="4359" max="4359" width="47.140625" style="2" customWidth="1"/>
    <col min="4360" max="4609" width="9.140625" style="2"/>
    <col min="4610" max="4610" width="12.85546875" style="2" customWidth="1"/>
    <col min="4611" max="4611" width="13" style="2" customWidth="1"/>
    <col min="4612" max="4612" width="15.5703125" style="2" customWidth="1"/>
    <col min="4613" max="4613" width="2.28515625" style="2" customWidth="1"/>
    <col min="4614" max="4614" width="45.7109375" style="2" customWidth="1"/>
    <col min="4615" max="4615" width="47.140625" style="2" customWidth="1"/>
    <col min="4616" max="4865" width="9.140625" style="2"/>
    <col min="4866" max="4866" width="12.85546875" style="2" customWidth="1"/>
    <col min="4867" max="4867" width="13" style="2" customWidth="1"/>
    <col min="4868" max="4868" width="15.5703125" style="2" customWidth="1"/>
    <col min="4869" max="4869" width="2.28515625" style="2" customWidth="1"/>
    <col min="4870" max="4870" width="45.7109375" style="2" customWidth="1"/>
    <col min="4871" max="4871" width="47.140625" style="2" customWidth="1"/>
    <col min="4872" max="5121" width="9.140625" style="2"/>
    <col min="5122" max="5122" width="12.85546875" style="2" customWidth="1"/>
    <col min="5123" max="5123" width="13" style="2" customWidth="1"/>
    <col min="5124" max="5124" width="15.5703125" style="2" customWidth="1"/>
    <col min="5125" max="5125" width="2.28515625" style="2" customWidth="1"/>
    <col min="5126" max="5126" width="45.7109375" style="2" customWidth="1"/>
    <col min="5127" max="5127" width="47.140625" style="2" customWidth="1"/>
    <col min="5128" max="5377" width="9.140625" style="2"/>
    <col min="5378" max="5378" width="12.85546875" style="2" customWidth="1"/>
    <col min="5379" max="5379" width="13" style="2" customWidth="1"/>
    <col min="5380" max="5380" width="15.5703125" style="2" customWidth="1"/>
    <col min="5381" max="5381" width="2.28515625" style="2" customWidth="1"/>
    <col min="5382" max="5382" width="45.7109375" style="2" customWidth="1"/>
    <col min="5383" max="5383" width="47.140625" style="2" customWidth="1"/>
    <col min="5384" max="5633" width="9.140625" style="2"/>
    <col min="5634" max="5634" width="12.85546875" style="2" customWidth="1"/>
    <col min="5635" max="5635" width="13" style="2" customWidth="1"/>
    <col min="5636" max="5636" width="15.5703125" style="2" customWidth="1"/>
    <col min="5637" max="5637" width="2.28515625" style="2" customWidth="1"/>
    <col min="5638" max="5638" width="45.7109375" style="2" customWidth="1"/>
    <col min="5639" max="5639" width="47.140625" style="2" customWidth="1"/>
    <col min="5640" max="5889" width="9.140625" style="2"/>
    <col min="5890" max="5890" width="12.85546875" style="2" customWidth="1"/>
    <col min="5891" max="5891" width="13" style="2" customWidth="1"/>
    <col min="5892" max="5892" width="15.5703125" style="2" customWidth="1"/>
    <col min="5893" max="5893" width="2.28515625" style="2" customWidth="1"/>
    <col min="5894" max="5894" width="45.7109375" style="2" customWidth="1"/>
    <col min="5895" max="5895" width="47.140625" style="2" customWidth="1"/>
    <col min="5896" max="6145" width="9.140625" style="2"/>
    <col min="6146" max="6146" width="12.85546875" style="2" customWidth="1"/>
    <col min="6147" max="6147" width="13" style="2" customWidth="1"/>
    <col min="6148" max="6148" width="15.5703125" style="2" customWidth="1"/>
    <col min="6149" max="6149" width="2.28515625" style="2" customWidth="1"/>
    <col min="6150" max="6150" width="45.7109375" style="2" customWidth="1"/>
    <col min="6151" max="6151" width="47.140625" style="2" customWidth="1"/>
    <col min="6152" max="6401" width="9.140625" style="2"/>
    <col min="6402" max="6402" width="12.85546875" style="2" customWidth="1"/>
    <col min="6403" max="6403" width="13" style="2" customWidth="1"/>
    <col min="6404" max="6404" width="15.5703125" style="2" customWidth="1"/>
    <col min="6405" max="6405" width="2.28515625" style="2" customWidth="1"/>
    <col min="6406" max="6406" width="45.7109375" style="2" customWidth="1"/>
    <col min="6407" max="6407" width="47.140625" style="2" customWidth="1"/>
    <col min="6408" max="6657" width="9.140625" style="2"/>
    <col min="6658" max="6658" width="12.85546875" style="2" customWidth="1"/>
    <col min="6659" max="6659" width="13" style="2" customWidth="1"/>
    <col min="6660" max="6660" width="15.5703125" style="2" customWidth="1"/>
    <col min="6661" max="6661" width="2.28515625" style="2" customWidth="1"/>
    <col min="6662" max="6662" width="45.7109375" style="2" customWidth="1"/>
    <col min="6663" max="6663" width="47.140625" style="2" customWidth="1"/>
    <col min="6664" max="6913" width="9.140625" style="2"/>
    <col min="6914" max="6914" width="12.85546875" style="2" customWidth="1"/>
    <col min="6915" max="6915" width="13" style="2" customWidth="1"/>
    <col min="6916" max="6916" width="15.5703125" style="2" customWidth="1"/>
    <col min="6917" max="6917" width="2.28515625" style="2" customWidth="1"/>
    <col min="6918" max="6918" width="45.7109375" style="2" customWidth="1"/>
    <col min="6919" max="6919" width="47.140625" style="2" customWidth="1"/>
    <col min="6920" max="7169" width="9.140625" style="2"/>
    <col min="7170" max="7170" width="12.85546875" style="2" customWidth="1"/>
    <col min="7171" max="7171" width="13" style="2" customWidth="1"/>
    <col min="7172" max="7172" width="15.5703125" style="2" customWidth="1"/>
    <col min="7173" max="7173" width="2.28515625" style="2" customWidth="1"/>
    <col min="7174" max="7174" width="45.7109375" style="2" customWidth="1"/>
    <col min="7175" max="7175" width="47.140625" style="2" customWidth="1"/>
    <col min="7176" max="7425" width="9.140625" style="2"/>
    <col min="7426" max="7426" width="12.85546875" style="2" customWidth="1"/>
    <col min="7427" max="7427" width="13" style="2" customWidth="1"/>
    <col min="7428" max="7428" width="15.5703125" style="2" customWidth="1"/>
    <col min="7429" max="7429" width="2.28515625" style="2" customWidth="1"/>
    <col min="7430" max="7430" width="45.7109375" style="2" customWidth="1"/>
    <col min="7431" max="7431" width="47.140625" style="2" customWidth="1"/>
    <col min="7432" max="7681" width="9.140625" style="2"/>
    <col min="7682" max="7682" width="12.85546875" style="2" customWidth="1"/>
    <col min="7683" max="7683" width="13" style="2" customWidth="1"/>
    <col min="7684" max="7684" width="15.5703125" style="2" customWidth="1"/>
    <col min="7685" max="7685" width="2.28515625" style="2" customWidth="1"/>
    <col min="7686" max="7686" width="45.7109375" style="2" customWidth="1"/>
    <col min="7687" max="7687" width="47.140625" style="2" customWidth="1"/>
    <col min="7688" max="7937" width="9.140625" style="2"/>
    <col min="7938" max="7938" width="12.85546875" style="2" customWidth="1"/>
    <col min="7939" max="7939" width="13" style="2" customWidth="1"/>
    <col min="7940" max="7940" width="15.5703125" style="2" customWidth="1"/>
    <col min="7941" max="7941" width="2.28515625" style="2" customWidth="1"/>
    <col min="7942" max="7942" width="45.7109375" style="2" customWidth="1"/>
    <col min="7943" max="7943" width="47.140625" style="2" customWidth="1"/>
    <col min="7944" max="8193" width="9.140625" style="2"/>
    <col min="8194" max="8194" width="12.85546875" style="2" customWidth="1"/>
    <col min="8195" max="8195" width="13" style="2" customWidth="1"/>
    <col min="8196" max="8196" width="15.5703125" style="2" customWidth="1"/>
    <col min="8197" max="8197" width="2.28515625" style="2" customWidth="1"/>
    <col min="8198" max="8198" width="45.7109375" style="2" customWidth="1"/>
    <col min="8199" max="8199" width="47.140625" style="2" customWidth="1"/>
    <col min="8200" max="8449" width="9.140625" style="2"/>
    <col min="8450" max="8450" width="12.85546875" style="2" customWidth="1"/>
    <col min="8451" max="8451" width="13" style="2" customWidth="1"/>
    <col min="8452" max="8452" width="15.5703125" style="2" customWidth="1"/>
    <col min="8453" max="8453" width="2.28515625" style="2" customWidth="1"/>
    <col min="8454" max="8454" width="45.7109375" style="2" customWidth="1"/>
    <col min="8455" max="8455" width="47.140625" style="2" customWidth="1"/>
    <col min="8456" max="8705" width="9.140625" style="2"/>
    <col min="8706" max="8706" width="12.85546875" style="2" customWidth="1"/>
    <col min="8707" max="8707" width="13" style="2" customWidth="1"/>
    <col min="8708" max="8708" width="15.5703125" style="2" customWidth="1"/>
    <col min="8709" max="8709" width="2.28515625" style="2" customWidth="1"/>
    <col min="8710" max="8710" width="45.7109375" style="2" customWidth="1"/>
    <col min="8711" max="8711" width="47.140625" style="2" customWidth="1"/>
    <col min="8712" max="8961" width="9.140625" style="2"/>
    <col min="8962" max="8962" width="12.85546875" style="2" customWidth="1"/>
    <col min="8963" max="8963" width="13" style="2" customWidth="1"/>
    <col min="8964" max="8964" width="15.5703125" style="2" customWidth="1"/>
    <col min="8965" max="8965" width="2.28515625" style="2" customWidth="1"/>
    <col min="8966" max="8966" width="45.7109375" style="2" customWidth="1"/>
    <col min="8967" max="8967" width="47.140625" style="2" customWidth="1"/>
    <col min="8968" max="9217" width="9.140625" style="2"/>
    <col min="9218" max="9218" width="12.85546875" style="2" customWidth="1"/>
    <col min="9219" max="9219" width="13" style="2" customWidth="1"/>
    <col min="9220" max="9220" width="15.5703125" style="2" customWidth="1"/>
    <col min="9221" max="9221" width="2.28515625" style="2" customWidth="1"/>
    <col min="9222" max="9222" width="45.7109375" style="2" customWidth="1"/>
    <col min="9223" max="9223" width="47.140625" style="2" customWidth="1"/>
    <col min="9224" max="9473" width="9.140625" style="2"/>
    <col min="9474" max="9474" width="12.85546875" style="2" customWidth="1"/>
    <col min="9475" max="9475" width="13" style="2" customWidth="1"/>
    <col min="9476" max="9476" width="15.5703125" style="2" customWidth="1"/>
    <col min="9477" max="9477" width="2.28515625" style="2" customWidth="1"/>
    <col min="9478" max="9478" width="45.7109375" style="2" customWidth="1"/>
    <col min="9479" max="9479" width="47.140625" style="2" customWidth="1"/>
    <col min="9480" max="9729" width="9.140625" style="2"/>
    <col min="9730" max="9730" width="12.85546875" style="2" customWidth="1"/>
    <col min="9731" max="9731" width="13" style="2" customWidth="1"/>
    <col min="9732" max="9732" width="15.5703125" style="2" customWidth="1"/>
    <col min="9733" max="9733" width="2.28515625" style="2" customWidth="1"/>
    <col min="9734" max="9734" width="45.7109375" style="2" customWidth="1"/>
    <col min="9735" max="9735" width="47.140625" style="2" customWidth="1"/>
    <col min="9736" max="9985" width="9.140625" style="2"/>
    <col min="9986" max="9986" width="12.85546875" style="2" customWidth="1"/>
    <col min="9987" max="9987" width="13" style="2" customWidth="1"/>
    <col min="9988" max="9988" width="15.5703125" style="2" customWidth="1"/>
    <col min="9989" max="9989" width="2.28515625" style="2" customWidth="1"/>
    <col min="9990" max="9990" width="45.7109375" style="2" customWidth="1"/>
    <col min="9991" max="9991" width="47.140625" style="2" customWidth="1"/>
    <col min="9992" max="10241" width="9.140625" style="2"/>
    <col min="10242" max="10242" width="12.85546875" style="2" customWidth="1"/>
    <col min="10243" max="10243" width="13" style="2" customWidth="1"/>
    <col min="10244" max="10244" width="15.5703125" style="2" customWidth="1"/>
    <col min="10245" max="10245" width="2.28515625" style="2" customWidth="1"/>
    <col min="10246" max="10246" width="45.7109375" style="2" customWidth="1"/>
    <col min="10247" max="10247" width="47.140625" style="2" customWidth="1"/>
    <col min="10248" max="10497" width="9.140625" style="2"/>
    <col min="10498" max="10498" width="12.85546875" style="2" customWidth="1"/>
    <col min="10499" max="10499" width="13" style="2" customWidth="1"/>
    <col min="10500" max="10500" width="15.5703125" style="2" customWidth="1"/>
    <col min="10501" max="10501" width="2.28515625" style="2" customWidth="1"/>
    <col min="10502" max="10502" width="45.7109375" style="2" customWidth="1"/>
    <col min="10503" max="10503" width="47.140625" style="2" customWidth="1"/>
    <col min="10504" max="10753" width="9.140625" style="2"/>
    <col min="10754" max="10754" width="12.85546875" style="2" customWidth="1"/>
    <col min="10755" max="10755" width="13" style="2" customWidth="1"/>
    <col min="10756" max="10756" width="15.5703125" style="2" customWidth="1"/>
    <col min="10757" max="10757" width="2.28515625" style="2" customWidth="1"/>
    <col min="10758" max="10758" width="45.7109375" style="2" customWidth="1"/>
    <col min="10759" max="10759" width="47.140625" style="2" customWidth="1"/>
    <col min="10760" max="11009" width="9.140625" style="2"/>
    <col min="11010" max="11010" width="12.85546875" style="2" customWidth="1"/>
    <col min="11011" max="11011" width="13" style="2" customWidth="1"/>
    <col min="11012" max="11012" width="15.5703125" style="2" customWidth="1"/>
    <col min="11013" max="11013" width="2.28515625" style="2" customWidth="1"/>
    <col min="11014" max="11014" width="45.7109375" style="2" customWidth="1"/>
    <col min="11015" max="11015" width="47.140625" style="2" customWidth="1"/>
    <col min="11016" max="11265" width="9.140625" style="2"/>
    <col min="11266" max="11266" width="12.85546875" style="2" customWidth="1"/>
    <col min="11267" max="11267" width="13" style="2" customWidth="1"/>
    <col min="11268" max="11268" width="15.5703125" style="2" customWidth="1"/>
    <col min="11269" max="11269" width="2.28515625" style="2" customWidth="1"/>
    <col min="11270" max="11270" width="45.7109375" style="2" customWidth="1"/>
    <col min="11271" max="11271" width="47.140625" style="2" customWidth="1"/>
    <col min="11272" max="11521" width="9.140625" style="2"/>
    <col min="11522" max="11522" width="12.85546875" style="2" customWidth="1"/>
    <col min="11523" max="11523" width="13" style="2" customWidth="1"/>
    <col min="11524" max="11524" width="15.5703125" style="2" customWidth="1"/>
    <col min="11525" max="11525" width="2.28515625" style="2" customWidth="1"/>
    <col min="11526" max="11526" width="45.7109375" style="2" customWidth="1"/>
    <col min="11527" max="11527" width="47.140625" style="2" customWidth="1"/>
    <col min="11528" max="11777" width="9.140625" style="2"/>
    <col min="11778" max="11778" width="12.85546875" style="2" customWidth="1"/>
    <col min="11779" max="11779" width="13" style="2" customWidth="1"/>
    <col min="11780" max="11780" width="15.5703125" style="2" customWidth="1"/>
    <col min="11781" max="11781" width="2.28515625" style="2" customWidth="1"/>
    <col min="11782" max="11782" width="45.7109375" style="2" customWidth="1"/>
    <col min="11783" max="11783" width="47.140625" style="2" customWidth="1"/>
    <col min="11784" max="12033" width="9.140625" style="2"/>
    <col min="12034" max="12034" width="12.85546875" style="2" customWidth="1"/>
    <col min="12035" max="12035" width="13" style="2" customWidth="1"/>
    <col min="12036" max="12036" width="15.5703125" style="2" customWidth="1"/>
    <col min="12037" max="12037" width="2.28515625" style="2" customWidth="1"/>
    <col min="12038" max="12038" width="45.7109375" style="2" customWidth="1"/>
    <col min="12039" max="12039" width="47.140625" style="2" customWidth="1"/>
    <col min="12040" max="12289" width="9.140625" style="2"/>
    <col min="12290" max="12290" width="12.85546875" style="2" customWidth="1"/>
    <col min="12291" max="12291" width="13" style="2" customWidth="1"/>
    <col min="12292" max="12292" width="15.5703125" style="2" customWidth="1"/>
    <col min="12293" max="12293" width="2.28515625" style="2" customWidth="1"/>
    <col min="12294" max="12294" width="45.7109375" style="2" customWidth="1"/>
    <col min="12295" max="12295" width="47.140625" style="2" customWidth="1"/>
    <col min="12296" max="12545" width="9.140625" style="2"/>
    <col min="12546" max="12546" width="12.85546875" style="2" customWidth="1"/>
    <col min="12547" max="12547" width="13" style="2" customWidth="1"/>
    <col min="12548" max="12548" width="15.5703125" style="2" customWidth="1"/>
    <col min="12549" max="12549" width="2.28515625" style="2" customWidth="1"/>
    <col min="12550" max="12550" width="45.7109375" style="2" customWidth="1"/>
    <col min="12551" max="12551" width="47.140625" style="2" customWidth="1"/>
    <col min="12552" max="12801" width="9.140625" style="2"/>
    <col min="12802" max="12802" width="12.85546875" style="2" customWidth="1"/>
    <col min="12803" max="12803" width="13" style="2" customWidth="1"/>
    <col min="12804" max="12804" width="15.5703125" style="2" customWidth="1"/>
    <col min="12805" max="12805" width="2.28515625" style="2" customWidth="1"/>
    <col min="12806" max="12806" width="45.7109375" style="2" customWidth="1"/>
    <col min="12807" max="12807" width="47.140625" style="2" customWidth="1"/>
    <col min="12808" max="13057" width="9.140625" style="2"/>
    <col min="13058" max="13058" width="12.85546875" style="2" customWidth="1"/>
    <col min="13059" max="13059" width="13" style="2" customWidth="1"/>
    <col min="13060" max="13060" width="15.5703125" style="2" customWidth="1"/>
    <col min="13061" max="13061" width="2.28515625" style="2" customWidth="1"/>
    <col min="13062" max="13062" width="45.7109375" style="2" customWidth="1"/>
    <col min="13063" max="13063" width="47.140625" style="2" customWidth="1"/>
    <col min="13064" max="13313" width="9.140625" style="2"/>
    <col min="13314" max="13314" width="12.85546875" style="2" customWidth="1"/>
    <col min="13315" max="13315" width="13" style="2" customWidth="1"/>
    <col min="13316" max="13316" width="15.5703125" style="2" customWidth="1"/>
    <col min="13317" max="13317" width="2.28515625" style="2" customWidth="1"/>
    <col min="13318" max="13318" width="45.7109375" style="2" customWidth="1"/>
    <col min="13319" max="13319" width="47.140625" style="2" customWidth="1"/>
    <col min="13320" max="13569" width="9.140625" style="2"/>
    <col min="13570" max="13570" width="12.85546875" style="2" customWidth="1"/>
    <col min="13571" max="13571" width="13" style="2" customWidth="1"/>
    <col min="13572" max="13572" width="15.5703125" style="2" customWidth="1"/>
    <col min="13573" max="13573" width="2.28515625" style="2" customWidth="1"/>
    <col min="13574" max="13574" width="45.7109375" style="2" customWidth="1"/>
    <col min="13575" max="13575" width="47.140625" style="2" customWidth="1"/>
    <col min="13576" max="13825" width="9.140625" style="2"/>
    <col min="13826" max="13826" width="12.85546875" style="2" customWidth="1"/>
    <col min="13827" max="13827" width="13" style="2" customWidth="1"/>
    <col min="13828" max="13828" width="15.5703125" style="2" customWidth="1"/>
    <col min="13829" max="13829" width="2.28515625" style="2" customWidth="1"/>
    <col min="13830" max="13830" width="45.7109375" style="2" customWidth="1"/>
    <col min="13831" max="13831" width="47.140625" style="2" customWidth="1"/>
    <col min="13832" max="14081" width="9.140625" style="2"/>
    <col min="14082" max="14082" width="12.85546875" style="2" customWidth="1"/>
    <col min="14083" max="14083" width="13" style="2" customWidth="1"/>
    <col min="14084" max="14084" width="15.5703125" style="2" customWidth="1"/>
    <col min="14085" max="14085" width="2.28515625" style="2" customWidth="1"/>
    <col min="14086" max="14086" width="45.7109375" style="2" customWidth="1"/>
    <col min="14087" max="14087" width="47.140625" style="2" customWidth="1"/>
    <col min="14088" max="14337" width="9.140625" style="2"/>
    <col min="14338" max="14338" width="12.85546875" style="2" customWidth="1"/>
    <col min="14339" max="14339" width="13" style="2" customWidth="1"/>
    <col min="14340" max="14340" width="15.5703125" style="2" customWidth="1"/>
    <col min="14341" max="14341" width="2.28515625" style="2" customWidth="1"/>
    <col min="14342" max="14342" width="45.7109375" style="2" customWidth="1"/>
    <col min="14343" max="14343" width="47.140625" style="2" customWidth="1"/>
    <col min="14344" max="14593" width="9.140625" style="2"/>
    <col min="14594" max="14594" width="12.85546875" style="2" customWidth="1"/>
    <col min="14595" max="14595" width="13" style="2" customWidth="1"/>
    <col min="14596" max="14596" width="15.5703125" style="2" customWidth="1"/>
    <col min="14597" max="14597" width="2.28515625" style="2" customWidth="1"/>
    <col min="14598" max="14598" width="45.7109375" style="2" customWidth="1"/>
    <col min="14599" max="14599" width="47.140625" style="2" customWidth="1"/>
    <col min="14600" max="14849" width="9.140625" style="2"/>
    <col min="14850" max="14850" width="12.85546875" style="2" customWidth="1"/>
    <col min="14851" max="14851" width="13" style="2" customWidth="1"/>
    <col min="14852" max="14852" width="15.5703125" style="2" customWidth="1"/>
    <col min="14853" max="14853" width="2.28515625" style="2" customWidth="1"/>
    <col min="14854" max="14854" width="45.7109375" style="2" customWidth="1"/>
    <col min="14855" max="14855" width="47.140625" style="2" customWidth="1"/>
    <col min="14856" max="15105" width="9.140625" style="2"/>
    <col min="15106" max="15106" width="12.85546875" style="2" customWidth="1"/>
    <col min="15107" max="15107" width="13" style="2" customWidth="1"/>
    <col min="15108" max="15108" width="15.5703125" style="2" customWidth="1"/>
    <col min="15109" max="15109" width="2.28515625" style="2" customWidth="1"/>
    <col min="15110" max="15110" width="45.7109375" style="2" customWidth="1"/>
    <col min="15111" max="15111" width="47.140625" style="2" customWidth="1"/>
    <col min="15112" max="15361" width="9.140625" style="2"/>
    <col min="15362" max="15362" width="12.85546875" style="2" customWidth="1"/>
    <col min="15363" max="15363" width="13" style="2" customWidth="1"/>
    <col min="15364" max="15364" width="15.5703125" style="2" customWidth="1"/>
    <col min="15365" max="15365" width="2.28515625" style="2" customWidth="1"/>
    <col min="15366" max="15366" width="45.7109375" style="2" customWidth="1"/>
    <col min="15367" max="15367" width="47.140625" style="2" customWidth="1"/>
    <col min="15368" max="15617" width="9.140625" style="2"/>
    <col min="15618" max="15618" width="12.85546875" style="2" customWidth="1"/>
    <col min="15619" max="15619" width="13" style="2" customWidth="1"/>
    <col min="15620" max="15620" width="15.5703125" style="2" customWidth="1"/>
    <col min="15621" max="15621" width="2.28515625" style="2" customWidth="1"/>
    <col min="15622" max="15622" width="45.7109375" style="2" customWidth="1"/>
    <col min="15623" max="15623" width="47.140625" style="2" customWidth="1"/>
    <col min="15624" max="15873" width="9.140625" style="2"/>
    <col min="15874" max="15874" width="12.85546875" style="2" customWidth="1"/>
    <col min="15875" max="15875" width="13" style="2" customWidth="1"/>
    <col min="15876" max="15876" width="15.5703125" style="2" customWidth="1"/>
    <col min="15877" max="15877" width="2.28515625" style="2" customWidth="1"/>
    <col min="15878" max="15878" width="45.7109375" style="2" customWidth="1"/>
    <col min="15879" max="15879" width="47.140625" style="2" customWidth="1"/>
    <col min="15880" max="16129" width="9.140625" style="2"/>
    <col min="16130" max="16130" width="12.85546875" style="2" customWidth="1"/>
    <col min="16131" max="16131" width="13" style="2" customWidth="1"/>
    <col min="16132" max="16132" width="15.5703125" style="2" customWidth="1"/>
    <col min="16133" max="16133" width="2.28515625" style="2" customWidth="1"/>
    <col min="16134" max="16134" width="45.7109375" style="2" customWidth="1"/>
    <col min="16135" max="16135" width="47.140625" style="2" customWidth="1"/>
    <col min="16136" max="16384" width="9.140625" style="2"/>
  </cols>
  <sheetData>
    <row r="1" spans="1:7" ht="18">
      <c r="A1" s="528" t="s">
        <v>443</v>
      </c>
      <c r="B1" s="529"/>
      <c r="C1" s="529"/>
      <c r="D1" s="529"/>
      <c r="E1" s="530"/>
      <c r="F1" s="530"/>
      <c r="G1" s="530"/>
    </row>
    <row r="2" spans="1:7" ht="7.15" customHeight="1">
      <c r="A2" s="89"/>
      <c r="B2" s="89"/>
      <c r="C2" s="89"/>
      <c r="D2" s="89"/>
      <c r="E2" s="90"/>
      <c r="F2" s="90"/>
      <c r="G2" s="91"/>
    </row>
    <row r="3" spans="1:7" ht="17.45" customHeight="1">
      <c r="A3" s="92"/>
      <c r="B3" s="93" t="s">
        <v>260</v>
      </c>
      <c r="C3" s="93" t="s">
        <v>259</v>
      </c>
      <c r="D3" s="93" t="s">
        <v>329</v>
      </c>
      <c r="E3" s="91"/>
      <c r="F3" s="91"/>
      <c r="G3" s="91"/>
    </row>
    <row r="4" spans="1:7">
      <c r="A4" s="16" t="s">
        <v>26</v>
      </c>
      <c r="B4" s="531" t="s">
        <v>37</v>
      </c>
      <c r="C4" s="531" t="s">
        <v>38</v>
      </c>
      <c r="D4" s="531" t="s">
        <v>39</v>
      </c>
      <c r="E4" s="91"/>
      <c r="F4" s="91"/>
      <c r="G4" s="91"/>
    </row>
    <row r="5" spans="1:7">
      <c r="A5" s="94"/>
      <c r="B5" s="532"/>
      <c r="C5" s="532" t="s">
        <v>40</v>
      </c>
      <c r="D5" s="532" t="s">
        <v>41</v>
      </c>
      <c r="E5" s="91"/>
      <c r="F5" s="91"/>
      <c r="G5" s="91"/>
    </row>
    <row r="6" spans="1:7" ht="6" customHeight="1">
      <c r="A6" s="92"/>
      <c r="B6" s="95"/>
      <c r="C6" s="95"/>
      <c r="D6" s="95"/>
      <c r="E6" s="91"/>
      <c r="F6" s="91"/>
      <c r="G6" s="91"/>
    </row>
    <row r="7" spans="1:7">
      <c r="A7" s="21">
        <v>1960</v>
      </c>
      <c r="B7" s="96">
        <v>186.9</v>
      </c>
      <c r="C7" s="97" t="s">
        <v>29</v>
      </c>
      <c r="D7" s="96">
        <v>341.3</v>
      </c>
      <c r="E7" s="98"/>
      <c r="F7" s="91"/>
      <c r="G7" s="91"/>
    </row>
    <row r="8" spans="1:7">
      <c r="A8" s="21">
        <v>1961</v>
      </c>
      <c r="B8" s="96">
        <v>262.5</v>
      </c>
      <c r="C8" s="97" t="s">
        <v>29</v>
      </c>
      <c r="D8" s="96">
        <v>356.2</v>
      </c>
      <c r="E8" s="98"/>
      <c r="F8" s="91"/>
      <c r="G8" s="91"/>
    </row>
    <row r="9" spans="1:7">
      <c r="A9" s="21">
        <v>1962</v>
      </c>
      <c r="B9" s="96">
        <v>291.60000000000002</v>
      </c>
      <c r="C9" s="96">
        <v>1.3</v>
      </c>
      <c r="D9" s="96">
        <v>3712.5</v>
      </c>
      <c r="E9" s="98"/>
      <c r="F9" s="91"/>
      <c r="G9" s="91"/>
    </row>
    <row r="10" spans="1:7">
      <c r="A10" s="21">
        <v>1963</v>
      </c>
      <c r="B10" s="96">
        <v>285.5</v>
      </c>
      <c r="C10" s="96">
        <v>0.7</v>
      </c>
      <c r="D10" s="96">
        <v>3303.3</v>
      </c>
      <c r="E10" s="98"/>
      <c r="F10" s="91"/>
      <c r="G10" s="91"/>
    </row>
    <row r="11" spans="1:7">
      <c r="A11" s="21">
        <v>1964</v>
      </c>
      <c r="B11" s="96">
        <v>293.8</v>
      </c>
      <c r="C11" s="96">
        <v>3.6</v>
      </c>
      <c r="D11" s="96">
        <v>2449.5</v>
      </c>
      <c r="E11" s="98"/>
      <c r="F11" s="91"/>
      <c r="G11" s="91"/>
    </row>
    <row r="12" spans="1:7">
      <c r="A12" s="21">
        <v>1965</v>
      </c>
      <c r="B12" s="96">
        <v>295.8</v>
      </c>
      <c r="C12" s="96">
        <v>0.7</v>
      </c>
      <c r="D12" s="96">
        <v>1992.3</v>
      </c>
      <c r="E12" s="98"/>
      <c r="F12" s="91"/>
      <c r="G12" s="91"/>
    </row>
    <row r="13" spans="1:7">
      <c r="A13" s="21">
        <v>1966</v>
      </c>
      <c r="B13" s="96">
        <v>323.5</v>
      </c>
      <c r="C13" s="96">
        <v>82.2</v>
      </c>
      <c r="D13" s="96">
        <v>2977.2</v>
      </c>
      <c r="E13" s="98"/>
      <c r="F13" s="91"/>
      <c r="G13" s="91"/>
    </row>
    <row r="14" spans="1:7">
      <c r="A14" s="21">
        <v>1967</v>
      </c>
      <c r="B14" s="96">
        <v>325.39999999999998</v>
      </c>
      <c r="C14" s="96">
        <v>6.1</v>
      </c>
      <c r="D14" s="96">
        <v>502.5</v>
      </c>
      <c r="E14" s="98"/>
      <c r="F14" s="91"/>
      <c r="G14" s="91"/>
    </row>
    <row r="15" spans="1:7">
      <c r="A15" s="21">
        <v>1968</v>
      </c>
      <c r="B15" s="96">
        <v>399.2</v>
      </c>
      <c r="C15" s="96">
        <v>22.9</v>
      </c>
      <c r="D15" s="96">
        <v>631.29999999999995</v>
      </c>
      <c r="E15" s="98"/>
      <c r="F15" s="91"/>
      <c r="G15" s="91"/>
    </row>
    <row r="16" spans="1:7">
      <c r="A16" s="21">
        <v>1969</v>
      </c>
      <c r="B16" s="96">
        <v>576.6</v>
      </c>
      <c r="C16" s="96">
        <v>104.9</v>
      </c>
      <c r="D16" s="96">
        <v>1520.5</v>
      </c>
      <c r="E16" s="98"/>
      <c r="F16" s="91"/>
      <c r="G16" s="91"/>
    </row>
    <row r="17" spans="1:7">
      <c r="A17" s="21">
        <v>1970</v>
      </c>
      <c r="B17" s="96">
        <v>722.7</v>
      </c>
      <c r="C17" s="96">
        <v>26</v>
      </c>
      <c r="D17" s="96">
        <v>2529.4</v>
      </c>
      <c r="E17" s="98"/>
      <c r="F17" s="91"/>
      <c r="G17" s="91"/>
    </row>
    <row r="18" spans="1:7">
      <c r="A18" s="21">
        <v>1971</v>
      </c>
      <c r="B18" s="96">
        <v>672</v>
      </c>
      <c r="C18" s="96">
        <v>0.2</v>
      </c>
      <c r="D18" s="96">
        <v>1079.8</v>
      </c>
      <c r="E18" s="98"/>
      <c r="F18" s="91"/>
      <c r="G18" s="91"/>
    </row>
    <row r="19" spans="1:7">
      <c r="A19" s="21">
        <v>1972</v>
      </c>
      <c r="B19" s="96">
        <v>768.7</v>
      </c>
      <c r="C19" s="96">
        <v>17.5</v>
      </c>
      <c r="D19" s="96">
        <v>1217.4000000000001</v>
      </c>
      <c r="E19" s="98"/>
      <c r="F19" s="91"/>
      <c r="G19" s="91"/>
    </row>
    <row r="20" spans="1:7">
      <c r="A20" s="21">
        <v>1973</v>
      </c>
      <c r="B20" s="96">
        <v>892.6</v>
      </c>
      <c r="C20" s="96">
        <v>152.19999999999999</v>
      </c>
      <c r="D20" s="96">
        <v>2167.4</v>
      </c>
      <c r="E20" s="98"/>
      <c r="F20" s="91"/>
      <c r="G20" s="91"/>
    </row>
    <row r="21" spans="1:7">
      <c r="A21" s="21">
        <v>1974</v>
      </c>
      <c r="B21" s="96">
        <v>854.6</v>
      </c>
      <c r="C21" s="96">
        <v>14</v>
      </c>
      <c r="D21" s="96">
        <v>1038</v>
      </c>
      <c r="E21" s="98"/>
      <c r="F21" s="91"/>
      <c r="G21" s="91"/>
    </row>
    <row r="22" spans="1:7">
      <c r="A22" s="21">
        <v>1975</v>
      </c>
      <c r="B22" s="96">
        <v>1061.3</v>
      </c>
      <c r="C22" s="96">
        <v>62.6</v>
      </c>
      <c r="D22" s="96">
        <v>1073.3</v>
      </c>
      <c r="E22" s="98"/>
      <c r="F22" s="91"/>
      <c r="G22" s="91"/>
    </row>
    <row r="23" spans="1:7">
      <c r="A23" s="21">
        <v>1976</v>
      </c>
      <c r="B23" s="96">
        <v>2373.6999999999998</v>
      </c>
      <c r="C23" s="96">
        <v>81.099999999999994</v>
      </c>
      <c r="D23" s="96">
        <v>708.5</v>
      </c>
      <c r="E23" s="98"/>
      <c r="F23" s="91"/>
      <c r="G23" s="91"/>
    </row>
    <row r="24" spans="1:7">
      <c r="A24" s="21">
        <v>1977</v>
      </c>
      <c r="B24" s="96">
        <v>3196.7</v>
      </c>
      <c r="C24" s="96">
        <v>195.3</v>
      </c>
      <c r="D24" s="96">
        <v>953.3</v>
      </c>
      <c r="E24" s="98"/>
      <c r="F24" s="91"/>
      <c r="G24" s="91"/>
    </row>
    <row r="25" spans="1:7">
      <c r="A25" s="21">
        <v>1978</v>
      </c>
      <c r="B25" s="96">
        <v>3184.2</v>
      </c>
      <c r="C25" s="96">
        <v>98.1</v>
      </c>
      <c r="D25" s="96">
        <v>909.4</v>
      </c>
      <c r="E25" s="98"/>
      <c r="F25" s="91"/>
      <c r="G25" s="91"/>
    </row>
    <row r="26" spans="1:7">
      <c r="A26" s="21">
        <v>1979</v>
      </c>
      <c r="B26" s="96">
        <v>3461.4</v>
      </c>
      <c r="C26" s="96">
        <v>146.5</v>
      </c>
      <c r="D26" s="96">
        <v>2320.4</v>
      </c>
      <c r="E26" s="98"/>
      <c r="F26" s="91"/>
      <c r="G26" s="91"/>
    </row>
    <row r="27" spans="1:7">
      <c r="A27" s="21">
        <v>1980</v>
      </c>
      <c r="B27" s="96">
        <v>3351.6</v>
      </c>
      <c r="C27" s="96">
        <v>58.6</v>
      </c>
      <c r="D27" s="96">
        <v>4182.1000000000004</v>
      </c>
      <c r="E27" s="98"/>
      <c r="F27" s="91"/>
      <c r="G27" s="91"/>
    </row>
    <row r="28" spans="1:7">
      <c r="A28" s="21">
        <v>1981</v>
      </c>
      <c r="B28" s="96">
        <v>3337.9</v>
      </c>
      <c r="C28" s="96">
        <v>38.5</v>
      </c>
      <c r="D28" s="96">
        <v>2069.4</v>
      </c>
      <c r="E28" s="98"/>
      <c r="F28" s="91"/>
      <c r="G28" s="91"/>
    </row>
    <row r="29" spans="1:7">
      <c r="A29" s="21">
        <v>1982</v>
      </c>
      <c r="B29" s="96">
        <v>2595.8000000000002</v>
      </c>
      <c r="C29" s="96">
        <v>30.6</v>
      </c>
      <c r="D29" s="96">
        <v>337</v>
      </c>
      <c r="E29" s="98"/>
      <c r="F29" s="91"/>
      <c r="G29" s="91"/>
    </row>
    <row r="30" spans="1:7">
      <c r="A30" s="21">
        <v>1983</v>
      </c>
      <c r="B30" s="96">
        <v>2356</v>
      </c>
      <c r="C30" s="96">
        <v>31</v>
      </c>
      <c r="D30" s="96">
        <v>335</v>
      </c>
      <c r="E30" s="98"/>
      <c r="F30" s="91"/>
      <c r="G30" s="91"/>
    </row>
    <row r="31" spans="1:7">
      <c r="A31" s="21">
        <v>1984</v>
      </c>
      <c r="B31" s="96">
        <v>5113</v>
      </c>
      <c r="C31" s="96">
        <v>78</v>
      </c>
      <c r="D31" s="96">
        <v>360</v>
      </c>
      <c r="E31" s="98"/>
      <c r="F31" s="91"/>
      <c r="G31" s="91"/>
    </row>
    <row r="32" spans="1:7">
      <c r="A32" s="21">
        <v>1985</v>
      </c>
      <c r="B32" s="96">
        <v>5480</v>
      </c>
      <c r="C32" s="96">
        <v>38</v>
      </c>
      <c r="D32" s="96">
        <v>468</v>
      </c>
      <c r="E32" s="98"/>
      <c r="F32" s="91"/>
      <c r="G32" s="91"/>
    </row>
    <row r="33" spans="1:16">
      <c r="A33" s="21">
        <v>1986</v>
      </c>
      <c r="B33" s="96">
        <v>7438</v>
      </c>
      <c r="C33" s="96">
        <v>25</v>
      </c>
      <c r="D33" s="96">
        <v>407</v>
      </c>
      <c r="E33" s="98"/>
      <c r="F33" s="91"/>
      <c r="G33" s="91"/>
    </row>
    <row r="34" spans="1:16">
      <c r="A34" s="21">
        <v>1987</v>
      </c>
      <c r="B34" s="96">
        <v>7530</v>
      </c>
      <c r="C34" s="96">
        <v>44</v>
      </c>
      <c r="D34" s="96">
        <v>478</v>
      </c>
      <c r="E34" s="98"/>
      <c r="F34" s="91"/>
      <c r="G34" s="91"/>
    </row>
    <row r="35" spans="1:16">
      <c r="A35" s="21">
        <v>1988</v>
      </c>
      <c r="B35" s="96">
        <v>10410</v>
      </c>
      <c r="C35" s="96">
        <v>63</v>
      </c>
      <c r="D35" s="96">
        <v>286</v>
      </c>
      <c r="E35" s="98"/>
      <c r="F35" s="91"/>
      <c r="G35" s="91"/>
    </row>
    <row r="36" spans="1:16">
      <c r="A36" s="21">
        <v>1989</v>
      </c>
      <c r="B36" s="96">
        <v>10208</v>
      </c>
      <c r="C36" s="96">
        <v>60</v>
      </c>
      <c r="D36" s="96">
        <v>336</v>
      </c>
      <c r="E36" s="96"/>
      <c r="F36" s="99"/>
      <c r="G36" s="99"/>
    </row>
    <row r="37" spans="1:16">
      <c r="A37" s="21">
        <v>1990</v>
      </c>
      <c r="B37" s="96">
        <v>9572.5519999999997</v>
      </c>
      <c r="C37" s="96">
        <v>66.616</v>
      </c>
      <c r="D37" s="96">
        <v>587.86900000000003</v>
      </c>
      <c r="E37" s="96"/>
      <c r="F37" s="99"/>
      <c r="G37" s="99"/>
      <c r="N37" s="100"/>
      <c r="O37" s="100"/>
      <c r="P37" s="100"/>
    </row>
    <row r="38" spans="1:16">
      <c r="A38" s="101">
        <v>1991</v>
      </c>
      <c r="B38" s="96">
        <v>10460.288</v>
      </c>
      <c r="C38" s="96">
        <v>46.091999999999999</v>
      </c>
      <c r="D38" s="96">
        <v>427.33499999999998</v>
      </c>
      <c r="E38" s="96"/>
      <c r="F38" s="99"/>
      <c r="G38" s="99"/>
      <c r="N38" s="100"/>
      <c r="O38" s="100"/>
      <c r="P38" s="100"/>
    </row>
    <row r="39" spans="1:16">
      <c r="A39" s="21">
        <v>1992</v>
      </c>
      <c r="B39" s="96">
        <v>11027.734</v>
      </c>
      <c r="C39" s="96">
        <v>37.706000000000003</v>
      </c>
      <c r="D39" s="96">
        <v>369.911</v>
      </c>
      <c r="E39" s="96"/>
      <c r="F39" s="99"/>
      <c r="G39" s="99"/>
      <c r="N39" s="100"/>
      <c r="O39" s="100"/>
      <c r="P39" s="100"/>
    </row>
    <row r="40" spans="1:16">
      <c r="A40" s="21">
        <v>1993</v>
      </c>
      <c r="B40" s="96">
        <v>9121.1939999999995</v>
      </c>
      <c r="C40" s="96">
        <v>50.515999999999998</v>
      </c>
      <c r="D40" s="96">
        <v>419.584</v>
      </c>
      <c r="E40" s="96"/>
      <c r="F40" s="99"/>
      <c r="G40" s="99"/>
      <c r="N40" s="100"/>
      <c r="O40" s="100"/>
      <c r="P40" s="100"/>
    </row>
    <row r="41" spans="1:16">
      <c r="A41" s="21">
        <v>1994</v>
      </c>
      <c r="B41" s="96">
        <v>10780.514999999999</v>
      </c>
      <c r="C41" s="96">
        <v>45.783999999999999</v>
      </c>
      <c r="D41" s="96">
        <v>765.29499999999996</v>
      </c>
      <c r="E41" s="96"/>
      <c r="F41" s="99"/>
      <c r="G41" s="99"/>
      <c r="N41" s="100"/>
      <c r="O41" s="100"/>
      <c r="P41" s="100"/>
    </row>
    <row r="42" spans="1:16">
      <c r="A42" s="21">
        <v>1995</v>
      </c>
      <c r="B42" s="96">
        <v>9640.7549999999992</v>
      </c>
      <c r="C42" s="96">
        <v>474.34899999999999</v>
      </c>
      <c r="D42" s="96">
        <v>626.28399999999999</v>
      </c>
      <c r="E42" s="96"/>
      <c r="F42" s="99"/>
      <c r="G42" s="99"/>
      <c r="N42" s="100"/>
      <c r="O42" s="100"/>
      <c r="P42" s="100"/>
    </row>
    <row r="43" spans="1:16">
      <c r="A43" s="21">
        <v>1996</v>
      </c>
      <c r="B43" s="96">
        <v>8074.8509999999997</v>
      </c>
      <c r="C43" s="96">
        <v>662.75199999999995</v>
      </c>
      <c r="D43" s="96">
        <v>707.35199999999998</v>
      </c>
      <c r="E43" s="96"/>
      <c r="F43" s="99"/>
      <c r="G43" s="99"/>
      <c r="N43" s="100"/>
      <c r="O43" s="100"/>
      <c r="P43" s="100"/>
    </row>
    <row r="44" spans="1:16">
      <c r="A44" s="21">
        <v>1997</v>
      </c>
      <c r="B44" s="96">
        <v>9464.6849999999995</v>
      </c>
      <c r="C44" s="96">
        <v>664.07299999999998</v>
      </c>
      <c r="D44" s="96">
        <v>673.04</v>
      </c>
      <c r="E44" s="96"/>
      <c r="F44" s="99"/>
      <c r="G44" s="99"/>
      <c r="N44" s="100"/>
      <c r="O44" s="100"/>
      <c r="P44" s="100"/>
    </row>
    <row r="45" spans="1:16">
      <c r="A45" s="21">
        <v>1998</v>
      </c>
      <c r="B45" s="96">
        <v>10896.465</v>
      </c>
      <c r="C45" s="96">
        <v>1072.4000000000001</v>
      </c>
      <c r="D45" s="96">
        <v>734.47799999999995</v>
      </c>
      <c r="E45" s="96"/>
      <c r="F45" s="99"/>
      <c r="G45" s="99"/>
      <c r="N45" s="100"/>
      <c r="O45" s="100"/>
      <c r="P45" s="100"/>
    </row>
    <row r="46" spans="1:16">
      <c r="A46" s="102">
        <v>1999</v>
      </c>
      <c r="B46" s="96">
        <v>10902.921</v>
      </c>
      <c r="C46" s="96">
        <v>1143.567</v>
      </c>
      <c r="D46" s="96">
        <v>520.46</v>
      </c>
      <c r="E46" s="96"/>
      <c r="F46" s="99"/>
      <c r="G46" s="99"/>
      <c r="N46" s="100"/>
      <c r="O46" s="100"/>
      <c r="P46" s="100"/>
    </row>
    <row r="47" spans="1:16">
      <c r="A47" s="21">
        <v>2000</v>
      </c>
      <c r="B47" s="96">
        <v>10385.396000000001</v>
      </c>
      <c r="C47" s="96">
        <v>1167.279</v>
      </c>
      <c r="D47" s="96">
        <v>409.23399999999998</v>
      </c>
      <c r="E47" s="96"/>
      <c r="F47" s="99"/>
      <c r="G47" s="99"/>
      <c r="N47" s="100"/>
      <c r="O47" s="100"/>
      <c r="P47" s="100"/>
    </row>
    <row r="48" spans="1:16">
      <c r="A48" s="102">
        <v>2001</v>
      </c>
      <c r="B48" s="96">
        <v>10838.145</v>
      </c>
      <c r="C48" s="96">
        <v>1080.865</v>
      </c>
      <c r="D48" s="96">
        <v>297.25</v>
      </c>
      <c r="E48" s="96"/>
      <c r="F48" s="99"/>
      <c r="G48" s="99"/>
      <c r="N48" s="100"/>
      <c r="O48" s="100"/>
      <c r="P48" s="100"/>
    </row>
    <row r="49" spans="1:16">
      <c r="A49" s="21">
        <v>2002</v>
      </c>
      <c r="B49" s="96">
        <v>9746.4110000000001</v>
      </c>
      <c r="C49" s="96">
        <v>1057.9870000000001</v>
      </c>
      <c r="D49" s="96">
        <v>244.602</v>
      </c>
      <c r="E49" s="96"/>
      <c r="F49" s="99"/>
      <c r="G49" s="99"/>
      <c r="N49" s="100"/>
      <c r="O49" s="100"/>
      <c r="P49" s="100"/>
    </row>
    <row r="50" spans="1:16">
      <c r="A50" s="21">
        <v>2003</v>
      </c>
      <c r="B50" s="96">
        <v>11031.665000000001</v>
      </c>
      <c r="C50" s="96">
        <v>981.13199999999995</v>
      </c>
      <c r="D50" s="96">
        <v>333.892</v>
      </c>
      <c r="E50" s="96"/>
      <c r="F50" s="99"/>
      <c r="G50" s="99"/>
      <c r="N50" s="100"/>
      <c r="O50" s="100"/>
      <c r="P50" s="100"/>
    </row>
    <row r="51" spans="1:16">
      <c r="A51" s="250" t="s">
        <v>431</v>
      </c>
      <c r="B51" s="96">
        <v>11321.883</v>
      </c>
      <c r="C51" s="96">
        <v>752.11221</v>
      </c>
      <c r="D51" s="96">
        <v>260.67720000000003</v>
      </c>
      <c r="E51" s="96"/>
      <c r="F51" s="99"/>
      <c r="G51" s="99"/>
      <c r="N51" s="100"/>
      <c r="O51" s="100"/>
      <c r="P51" s="100"/>
    </row>
    <row r="52" spans="1:16">
      <c r="A52" s="250" t="s">
        <v>432</v>
      </c>
      <c r="B52" s="96">
        <v>11587.5</v>
      </c>
      <c r="C52" s="96">
        <v>708.04258000000004</v>
      </c>
      <c r="D52" s="96">
        <v>275.96719000000002</v>
      </c>
      <c r="E52" s="96"/>
      <c r="F52" s="99"/>
      <c r="G52" s="99"/>
      <c r="N52" s="100"/>
      <c r="O52" s="100"/>
      <c r="P52" s="100"/>
    </row>
    <row r="53" spans="1:16">
      <c r="A53" s="250" t="s">
        <v>433</v>
      </c>
      <c r="B53" s="96">
        <v>11302.084000000001</v>
      </c>
      <c r="C53" s="96">
        <v>727.01068999999995</v>
      </c>
      <c r="D53" s="96">
        <v>622.68889000000001</v>
      </c>
      <c r="E53" s="96"/>
      <c r="F53" s="99"/>
      <c r="G53" s="99"/>
      <c r="N53" s="100"/>
      <c r="O53" s="100"/>
      <c r="P53" s="100"/>
    </row>
    <row r="54" spans="1:16">
      <c r="A54" s="102" t="s">
        <v>42</v>
      </c>
      <c r="B54" s="96">
        <v>11928.924999999999</v>
      </c>
      <c r="C54" s="96">
        <v>824.077</v>
      </c>
      <c r="D54" s="96">
        <v>1044.933</v>
      </c>
      <c r="E54" s="96"/>
      <c r="F54" s="99"/>
      <c r="G54" s="99"/>
      <c r="N54" s="100"/>
      <c r="O54" s="100"/>
      <c r="P54" s="100"/>
    </row>
    <row r="55" spans="1:16">
      <c r="A55" s="102" t="s">
        <v>43</v>
      </c>
      <c r="B55" s="96">
        <v>12011.566999999999</v>
      </c>
      <c r="C55" s="96">
        <v>809.17200000000003</v>
      </c>
      <c r="D55" s="96">
        <v>573.07500000000005</v>
      </c>
      <c r="E55" s="96"/>
      <c r="F55" s="99"/>
      <c r="G55" s="99"/>
    </row>
    <row r="56" spans="1:16">
      <c r="A56" s="102" t="s">
        <v>44</v>
      </c>
      <c r="B56" s="96">
        <v>10151.222</v>
      </c>
      <c r="C56" s="96">
        <v>927.61900000000003</v>
      </c>
      <c r="D56" s="96">
        <v>771.58500000000004</v>
      </c>
      <c r="E56" s="96"/>
      <c r="F56" s="99"/>
      <c r="G56" s="99"/>
    </row>
    <row r="57" spans="1:16">
      <c r="A57" s="102" t="s">
        <v>45</v>
      </c>
      <c r="B57" s="96">
        <v>12005.206</v>
      </c>
      <c r="C57" s="96">
        <v>777.87599999999998</v>
      </c>
      <c r="D57" s="96">
        <v>726.80100000000004</v>
      </c>
      <c r="E57" s="96"/>
      <c r="F57" s="99"/>
      <c r="G57" s="99"/>
    </row>
    <row r="58" spans="1:16" ht="14.25" customHeight="1">
      <c r="A58" s="114" t="s">
        <v>434</v>
      </c>
      <c r="B58" s="103">
        <v>9772</v>
      </c>
      <c r="C58" s="96">
        <v>878</v>
      </c>
      <c r="D58" s="96">
        <v>4681</v>
      </c>
      <c r="E58" s="96"/>
      <c r="F58" s="99"/>
      <c r="G58" s="99"/>
    </row>
    <row r="59" spans="1:16" ht="14.25" customHeight="1">
      <c r="A59" s="114">
        <v>2012</v>
      </c>
      <c r="B59" s="136">
        <v>9064</v>
      </c>
      <c r="C59" s="96">
        <v>890</v>
      </c>
      <c r="D59" s="96">
        <v>5370</v>
      </c>
      <c r="E59" s="96"/>
      <c r="F59" s="99"/>
      <c r="G59" s="99"/>
    </row>
    <row r="60" spans="1:16" ht="14.25" customHeight="1">
      <c r="A60" s="250">
        <v>2013</v>
      </c>
      <c r="B60" s="96">
        <v>9570</v>
      </c>
      <c r="C60" s="96">
        <v>892</v>
      </c>
      <c r="D60" s="96">
        <v>7273</v>
      </c>
      <c r="E60" s="96"/>
      <c r="F60" s="99"/>
      <c r="G60" s="99"/>
    </row>
    <row r="61" spans="1:16" ht="14.25" customHeight="1">
      <c r="A61" s="114">
        <v>2014</v>
      </c>
      <c r="B61" s="136">
        <v>10187</v>
      </c>
      <c r="C61" s="96">
        <v>821</v>
      </c>
      <c r="D61" s="96">
        <v>5936</v>
      </c>
      <c r="E61" s="96"/>
      <c r="F61" s="99"/>
      <c r="G61" s="99"/>
    </row>
    <row r="62" spans="1:16" ht="14.25" customHeight="1">
      <c r="A62" s="250">
        <v>2015</v>
      </c>
      <c r="B62" s="96">
        <v>10283</v>
      </c>
      <c r="C62" s="96">
        <v>944</v>
      </c>
      <c r="D62" s="96">
        <v>6558</v>
      </c>
      <c r="E62" s="96"/>
      <c r="F62" s="99"/>
      <c r="G62" s="99"/>
    </row>
    <row r="63" spans="1:16" ht="14.25" customHeight="1">
      <c r="A63" s="250">
        <v>2016</v>
      </c>
      <c r="B63" s="96">
        <v>9331</v>
      </c>
      <c r="C63" s="96">
        <v>839</v>
      </c>
      <c r="D63" s="96">
        <v>5382</v>
      </c>
      <c r="E63" s="96"/>
      <c r="F63" s="99"/>
      <c r="G63" s="99"/>
    </row>
    <row r="64" spans="1:16" ht="14.25" customHeight="1">
      <c r="A64" s="250">
        <v>2017</v>
      </c>
      <c r="B64" s="96">
        <v>8946</v>
      </c>
      <c r="C64" s="96">
        <v>840</v>
      </c>
      <c r="D64" s="96">
        <v>4706</v>
      </c>
      <c r="E64" s="96"/>
      <c r="F64" s="99"/>
      <c r="G64" s="99"/>
    </row>
    <row r="65" spans="1:7" ht="14.25" customHeight="1">
      <c r="A65" s="250">
        <v>2018</v>
      </c>
      <c r="B65" s="96">
        <v>8738</v>
      </c>
      <c r="C65" s="96">
        <v>807</v>
      </c>
      <c r="D65" s="96">
        <v>5153</v>
      </c>
      <c r="E65" s="96"/>
      <c r="F65" s="99"/>
      <c r="G65" s="99"/>
    </row>
    <row r="66" spans="1:7" ht="14.25" customHeight="1">
      <c r="A66" s="114"/>
      <c r="B66" s="96"/>
      <c r="C66" s="96"/>
      <c r="D66" s="96"/>
      <c r="E66" s="96"/>
      <c r="F66" s="99"/>
      <c r="G66" s="99"/>
    </row>
    <row r="67" spans="1:7" ht="10.5" customHeight="1">
      <c r="A67" s="106" t="s">
        <v>46</v>
      </c>
      <c r="B67" s="107"/>
      <c r="C67" s="108"/>
      <c r="D67" s="108"/>
      <c r="E67" s="109"/>
      <c r="F67" s="109"/>
      <c r="G67" s="109"/>
    </row>
    <row r="68" spans="1:7" ht="4.5" customHeight="1">
      <c r="A68" s="104"/>
      <c r="B68" s="105"/>
      <c r="C68" s="105"/>
      <c r="D68" s="105"/>
      <c r="E68" s="42"/>
      <c r="F68" s="42"/>
      <c r="G68" s="42"/>
    </row>
    <row r="69" spans="1:7" ht="25.5" customHeight="1">
      <c r="A69" s="533" t="s">
        <v>47</v>
      </c>
      <c r="B69" s="533"/>
      <c r="C69" s="533"/>
      <c r="D69" s="533"/>
      <c r="E69" s="533"/>
      <c r="F69" s="533"/>
      <c r="G69" s="533"/>
    </row>
    <row r="70" spans="1:7" ht="4.5" customHeight="1">
      <c r="A70" s="104"/>
      <c r="B70" s="105"/>
      <c r="C70" s="105"/>
      <c r="D70" s="105"/>
      <c r="E70" s="42"/>
      <c r="F70" s="42"/>
      <c r="G70" s="42"/>
    </row>
    <row r="71" spans="1:7" ht="24.6" customHeight="1">
      <c r="A71" s="526" t="s">
        <v>262</v>
      </c>
      <c r="B71" s="526"/>
      <c r="C71" s="526"/>
      <c r="D71" s="526"/>
      <c r="E71" s="526"/>
      <c r="F71" s="526"/>
      <c r="G71" s="526"/>
    </row>
    <row r="72" spans="1:7" ht="4.5" customHeight="1">
      <c r="A72" s="258"/>
      <c r="B72" s="105"/>
      <c r="C72" s="105"/>
      <c r="D72" s="105"/>
      <c r="E72" s="259"/>
      <c r="F72" s="259"/>
      <c r="G72" s="259"/>
    </row>
    <row r="73" spans="1:7" ht="13.9" customHeight="1">
      <c r="A73" s="521" t="s">
        <v>324</v>
      </c>
      <c r="B73" s="521"/>
      <c r="C73" s="521"/>
      <c r="D73" s="521"/>
      <c r="E73" s="521"/>
      <c r="F73" s="521"/>
      <c r="G73" s="521"/>
    </row>
    <row r="74" spans="1:7" ht="13.9" customHeight="1">
      <c r="A74" s="521"/>
      <c r="B74" s="521"/>
      <c r="C74" s="521"/>
      <c r="D74" s="521"/>
      <c r="E74" s="521"/>
      <c r="F74" s="521"/>
      <c r="G74" s="521"/>
    </row>
    <row r="75" spans="1:7" ht="4.5" customHeight="1">
      <c r="A75" s="104"/>
      <c r="B75" s="105"/>
      <c r="C75" s="105"/>
      <c r="D75" s="105"/>
      <c r="E75" s="42"/>
      <c r="F75" s="42"/>
      <c r="G75" s="42"/>
    </row>
    <row r="76" spans="1:7" ht="4.9000000000000004" customHeight="1">
      <c r="A76" s="327"/>
      <c r="B76" s="328"/>
      <c r="C76" s="328"/>
      <c r="D76" s="328"/>
      <c r="E76" s="328"/>
      <c r="F76" s="328"/>
      <c r="G76" s="328"/>
    </row>
    <row r="77" spans="1:7" ht="11.25" customHeight="1">
      <c r="A77" s="524" t="s">
        <v>435</v>
      </c>
      <c r="B77" s="524"/>
      <c r="C77" s="524"/>
      <c r="D77" s="524"/>
      <c r="E77" s="524"/>
      <c r="F77" s="524"/>
      <c r="G77" s="524"/>
    </row>
    <row r="78" spans="1:7" ht="28.5" customHeight="1">
      <c r="A78" s="524"/>
      <c r="B78" s="524"/>
      <c r="C78" s="524"/>
      <c r="D78" s="524"/>
      <c r="E78" s="524"/>
      <c r="F78" s="524"/>
      <c r="G78" s="524"/>
    </row>
    <row r="79" spans="1:7" ht="11.25" customHeight="1">
      <c r="A79" s="110"/>
    </row>
    <row r="80" spans="1:7" ht="48.75" customHeight="1">
      <c r="A80" s="525" t="s">
        <v>436</v>
      </c>
      <c r="B80" s="526"/>
      <c r="C80" s="526"/>
      <c r="D80" s="526"/>
      <c r="E80" s="527"/>
      <c r="F80" s="527"/>
      <c r="G80" s="527"/>
    </row>
  </sheetData>
  <mergeCells count="9">
    <mergeCell ref="A77:G78"/>
    <mergeCell ref="A80:G80"/>
    <mergeCell ref="A1:G1"/>
    <mergeCell ref="B4:B5"/>
    <mergeCell ref="C4:C5"/>
    <mergeCell ref="D4:D5"/>
    <mergeCell ref="A69:G69"/>
    <mergeCell ref="A71:G71"/>
    <mergeCell ref="A73:G7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
  <sheetViews>
    <sheetView workbookViewId="0"/>
  </sheetViews>
  <sheetFormatPr defaultRowHeight="15"/>
  <cols>
    <col min="5" max="5" width="10.7109375" customWidth="1"/>
    <col min="7" max="7" width="11.140625" customWidth="1"/>
    <col min="11" max="11" width="9" customWidth="1"/>
    <col min="12" max="12" width="10.140625" bestFit="1" customWidth="1"/>
    <col min="20" max="20" width="12.140625" customWidth="1"/>
    <col min="21" max="21" width="10.42578125" customWidth="1"/>
    <col min="22" max="22" width="11.85546875" customWidth="1"/>
  </cols>
  <sheetData>
    <row r="1" spans="1:19" ht="21">
      <c r="A1" s="6" t="s">
        <v>407</v>
      </c>
      <c r="B1" s="7"/>
      <c r="C1" s="7"/>
      <c r="D1" s="7"/>
      <c r="E1" s="7"/>
      <c r="F1" s="7"/>
      <c r="G1" s="7"/>
      <c r="H1" s="7"/>
      <c r="I1" s="7"/>
      <c r="J1" s="7"/>
      <c r="K1" s="7"/>
      <c r="L1" s="7"/>
      <c r="M1" s="7"/>
      <c r="N1" s="7"/>
      <c r="O1" s="7"/>
      <c r="P1" s="7"/>
      <c r="Q1" s="7"/>
    </row>
    <row r="2" spans="1:19">
      <c r="A2" s="9"/>
      <c r="B2" s="9"/>
      <c r="C2" s="9"/>
      <c r="D2" s="9"/>
      <c r="E2" s="9"/>
      <c r="F2" s="9"/>
      <c r="G2" s="9"/>
      <c r="H2" s="9"/>
      <c r="I2" s="9"/>
      <c r="J2" s="9"/>
      <c r="K2" s="334"/>
      <c r="L2" s="334"/>
      <c r="M2" s="334"/>
      <c r="N2" s="334"/>
      <c r="O2" s="334"/>
      <c r="P2" s="334"/>
      <c r="Q2" s="334"/>
    </row>
    <row r="3" spans="1:19">
      <c r="A3" s="335"/>
      <c r="B3" s="541" t="s">
        <v>23</v>
      </c>
      <c r="C3" s="540"/>
      <c r="D3" s="540" t="s">
        <v>24</v>
      </c>
      <c r="E3" s="540"/>
      <c r="F3" s="540" t="s">
        <v>259</v>
      </c>
      <c r="G3" s="540"/>
      <c r="H3" s="540" t="s">
        <v>25</v>
      </c>
      <c r="I3" s="540"/>
      <c r="J3" s="534" t="s">
        <v>304</v>
      </c>
      <c r="K3" s="534"/>
      <c r="L3" s="534" t="s">
        <v>305</v>
      </c>
      <c r="M3" s="534"/>
      <c r="N3" s="534" t="s">
        <v>386</v>
      </c>
      <c r="O3" s="534"/>
      <c r="P3" s="334"/>
      <c r="Q3" s="334"/>
    </row>
    <row r="4" spans="1:19">
      <c r="A4" s="336" t="s">
        <v>26</v>
      </c>
      <c r="B4" s="337" t="s">
        <v>27</v>
      </c>
      <c r="C4" s="338"/>
      <c r="D4" s="337" t="s">
        <v>27</v>
      </c>
      <c r="E4" s="338"/>
      <c r="F4" s="337" t="s">
        <v>27</v>
      </c>
      <c r="G4" s="337"/>
      <c r="H4" s="339" t="s">
        <v>28</v>
      </c>
      <c r="I4" s="340"/>
      <c r="J4" s="339" t="s">
        <v>28</v>
      </c>
      <c r="K4" s="340"/>
      <c r="L4" s="339" t="s">
        <v>28</v>
      </c>
      <c r="M4" s="340"/>
      <c r="N4" s="339" t="s">
        <v>28</v>
      </c>
      <c r="O4" s="340"/>
      <c r="P4" s="341" t="s">
        <v>387</v>
      </c>
      <c r="Q4" s="334"/>
    </row>
    <row r="5" spans="1:19">
      <c r="A5" s="342"/>
      <c r="B5" s="334"/>
      <c r="C5" s="334"/>
      <c r="D5" s="334"/>
      <c r="E5" s="334"/>
      <c r="F5" s="334"/>
      <c r="G5" s="334"/>
      <c r="H5" s="334"/>
      <c r="I5" s="343"/>
      <c r="J5" s="344"/>
      <c r="K5" s="334"/>
      <c r="L5" s="334"/>
      <c r="M5" s="334"/>
      <c r="N5" s="334"/>
      <c r="O5" s="334"/>
      <c r="P5" s="345"/>
      <c r="Q5" s="334"/>
    </row>
    <row r="6" spans="1:19">
      <c r="A6" s="346">
        <v>1960</v>
      </c>
      <c r="B6" s="347">
        <v>5801</v>
      </c>
      <c r="C6" s="436">
        <f t="shared" ref="C6:C37" si="0">B6/P6</f>
        <v>0.9681241655540721</v>
      </c>
      <c r="D6" s="349" t="s">
        <v>15</v>
      </c>
      <c r="E6" s="436">
        <v>0</v>
      </c>
      <c r="F6" s="349">
        <v>0</v>
      </c>
      <c r="G6" s="350"/>
      <c r="H6" s="349" t="s">
        <v>15</v>
      </c>
      <c r="I6" s="437">
        <v>0</v>
      </c>
      <c r="J6" s="347">
        <v>0</v>
      </c>
      <c r="K6" s="437">
        <f t="shared" ref="K6:K37" si="1">J6/P6</f>
        <v>0</v>
      </c>
      <c r="L6" s="383">
        <v>0</v>
      </c>
      <c r="M6" s="437">
        <v>0</v>
      </c>
      <c r="N6" s="349" t="s">
        <v>15</v>
      </c>
      <c r="O6" s="437" t="s">
        <v>15</v>
      </c>
      <c r="P6" s="352">
        <v>5992</v>
      </c>
      <c r="Q6" s="351"/>
      <c r="R6" s="347"/>
      <c r="S6" s="203"/>
    </row>
    <row r="7" spans="1:19">
      <c r="A7" s="346">
        <v>1961</v>
      </c>
      <c r="B7" s="347">
        <v>6499</v>
      </c>
      <c r="C7" s="436">
        <f t="shared" si="0"/>
        <v>0.95855457227138641</v>
      </c>
      <c r="D7" s="348">
        <v>263</v>
      </c>
      <c r="E7" s="436">
        <f t="shared" ref="E7:E38" si="2">D7/P7</f>
        <v>3.8790560471976404E-2</v>
      </c>
      <c r="F7" s="348">
        <v>0</v>
      </c>
      <c r="G7" s="436">
        <f t="shared" ref="G7:G38" si="3">F7/P7</f>
        <v>0</v>
      </c>
      <c r="H7" s="348">
        <v>19</v>
      </c>
      <c r="I7" s="437">
        <f t="shared" ref="I7:I38" si="4">H7/P7</f>
        <v>2.8023598820058997E-3</v>
      </c>
      <c r="J7" s="347">
        <v>0</v>
      </c>
      <c r="K7" s="437">
        <f t="shared" si="1"/>
        <v>0</v>
      </c>
      <c r="L7" s="347">
        <v>0</v>
      </c>
      <c r="M7" s="437">
        <v>0</v>
      </c>
      <c r="N7" s="349" t="s">
        <v>15</v>
      </c>
      <c r="O7" s="437" t="s">
        <v>15</v>
      </c>
      <c r="P7" s="352">
        <v>6780</v>
      </c>
      <c r="Q7" s="351"/>
      <c r="R7" s="348"/>
      <c r="S7" s="203"/>
    </row>
    <row r="8" spans="1:19">
      <c r="A8" s="346">
        <v>1962</v>
      </c>
      <c r="B8" s="347">
        <v>6410</v>
      </c>
      <c r="C8" s="436">
        <f t="shared" si="0"/>
        <v>0.90909090909090906</v>
      </c>
      <c r="D8" s="348">
        <v>291</v>
      </c>
      <c r="E8" s="436">
        <f t="shared" si="2"/>
        <v>4.1270741738760462E-2</v>
      </c>
      <c r="F8" s="348">
        <v>1</v>
      </c>
      <c r="G8" s="436">
        <f t="shared" si="3"/>
        <v>1.4182385477237272E-4</v>
      </c>
      <c r="H8" s="348">
        <v>349</v>
      </c>
      <c r="I8" s="437">
        <f t="shared" si="4"/>
        <v>4.9496525315558079E-2</v>
      </c>
      <c r="J8" s="347">
        <v>0</v>
      </c>
      <c r="K8" s="437">
        <f t="shared" si="1"/>
        <v>0</v>
      </c>
      <c r="L8" s="347">
        <v>0</v>
      </c>
      <c r="M8" s="437">
        <v>0</v>
      </c>
      <c r="N8" s="349" t="s">
        <v>15</v>
      </c>
      <c r="O8" s="437" t="s">
        <v>15</v>
      </c>
      <c r="P8" s="352">
        <v>7051</v>
      </c>
      <c r="Q8" s="351"/>
      <c r="R8" s="348"/>
      <c r="S8" s="203"/>
    </row>
    <row r="9" spans="1:19">
      <c r="A9" s="346">
        <v>1963</v>
      </c>
      <c r="B9" s="347">
        <v>6011</v>
      </c>
      <c r="C9" s="436">
        <f t="shared" si="0"/>
        <v>0.91158629056718232</v>
      </c>
      <c r="D9" s="348">
        <v>284</v>
      </c>
      <c r="E9" s="436">
        <f t="shared" si="2"/>
        <v>4.3069457082195936E-2</v>
      </c>
      <c r="F9" s="348">
        <v>0</v>
      </c>
      <c r="G9" s="436">
        <f t="shared" si="3"/>
        <v>0</v>
      </c>
      <c r="H9" s="348">
        <v>299</v>
      </c>
      <c r="I9" s="437">
        <f t="shared" si="4"/>
        <v>4.5344252350621776E-2</v>
      </c>
      <c r="J9" s="347">
        <v>0</v>
      </c>
      <c r="K9" s="437">
        <f t="shared" si="1"/>
        <v>0</v>
      </c>
      <c r="L9" s="347">
        <v>0</v>
      </c>
      <c r="M9" s="437">
        <v>0</v>
      </c>
      <c r="N9" s="349" t="s">
        <v>15</v>
      </c>
      <c r="O9" s="437" t="s">
        <v>15</v>
      </c>
      <c r="P9" s="352">
        <v>6594</v>
      </c>
      <c r="Q9" s="351"/>
      <c r="R9" s="348"/>
      <c r="S9" s="203"/>
    </row>
    <row r="10" spans="1:19">
      <c r="A10" s="346">
        <v>1964</v>
      </c>
      <c r="B10" s="347">
        <v>6821</v>
      </c>
      <c r="C10" s="436">
        <f t="shared" si="0"/>
        <v>0.93068631464046936</v>
      </c>
      <c r="D10" s="348">
        <v>286</v>
      </c>
      <c r="E10" s="436">
        <f t="shared" si="2"/>
        <v>3.9023059080365671E-2</v>
      </c>
      <c r="F10" s="348">
        <v>2</v>
      </c>
      <c r="G10" s="436">
        <f t="shared" si="3"/>
        <v>2.7288852503752219E-4</v>
      </c>
      <c r="H10" s="353">
        <v>220</v>
      </c>
      <c r="I10" s="437">
        <f t="shared" si="4"/>
        <v>3.001773775412744E-2</v>
      </c>
      <c r="J10" s="347">
        <v>0</v>
      </c>
      <c r="K10" s="437">
        <f t="shared" si="1"/>
        <v>0</v>
      </c>
      <c r="L10" s="347">
        <v>0</v>
      </c>
      <c r="M10" s="437">
        <v>0</v>
      </c>
      <c r="N10" s="349" t="s">
        <v>15</v>
      </c>
      <c r="O10" s="437" t="s">
        <v>15</v>
      </c>
      <c r="P10" s="352">
        <v>7329</v>
      </c>
      <c r="Q10" s="351"/>
      <c r="R10" s="348"/>
      <c r="S10" s="203"/>
    </row>
    <row r="11" spans="1:19">
      <c r="A11" s="346">
        <v>1965</v>
      </c>
      <c r="B11" s="347">
        <v>8389</v>
      </c>
      <c r="C11" s="436">
        <f t="shared" si="0"/>
        <v>0.94844544940644437</v>
      </c>
      <c r="D11" s="348">
        <v>285</v>
      </c>
      <c r="E11" s="436">
        <f t="shared" si="2"/>
        <v>3.2221594120972301E-2</v>
      </c>
      <c r="F11" s="348">
        <v>0</v>
      </c>
      <c r="G11" s="436">
        <f t="shared" si="3"/>
        <v>0</v>
      </c>
      <c r="H11" s="348">
        <v>171</v>
      </c>
      <c r="I11" s="437">
        <f t="shared" si="4"/>
        <v>1.9332956472583381E-2</v>
      </c>
      <c r="J11" s="347">
        <v>0</v>
      </c>
      <c r="K11" s="437">
        <f t="shared" si="1"/>
        <v>0</v>
      </c>
      <c r="L11" s="347">
        <v>0</v>
      </c>
      <c r="M11" s="437">
        <v>0</v>
      </c>
      <c r="N11" s="349" t="s">
        <v>15</v>
      </c>
      <c r="O11" s="437" t="s">
        <v>15</v>
      </c>
      <c r="P11" s="352">
        <v>8845</v>
      </c>
      <c r="Q11" s="351"/>
      <c r="R11" s="348"/>
      <c r="S11" s="203"/>
    </row>
    <row r="12" spans="1:19">
      <c r="A12" s="346">
        <v>1966</v>
      </c>
      <c r="B12" s="347">
        <v>7940</v>
      </c>
      <c r="C12" s="436">
        <f t="shared" si="0"/>
        <v>0.92616353668494111</v>
      </c>
      <c r="D12" s="348">
        <v>317</v>
      </c>
      <c r="E12" s="436">
        <f t="shared" si="2"/>
        <v>3.6976554298378629E-2</v>
      </c>
      <c r="F12" s="348">
        <v>43</v>
      </c>
      <c r="G12" s="436">
        <f t="shared" si="3"/>
        <v>5.0157471130292779E-3</v>
      </c>
      <c r="H12" s="348">
        <v>273</v>
      </c>
      <c r="I12" s="437">
        <f t="shared" si="4"/>
        <v>3.1844161903650997E-2</v>
      </c>
      <c r="J12" s="347">
        <v>0</v>
      </c>
      <c r="K12" s="437">
        <f t="shared" si="1"/>
        <v>0</v>
      </c>
      <c r="L12" s="347">
        <v>0</v>
      </c>
      <c r="M12" s="437">
        <v>0</v>
      </c>
      <c r="N12" s="349" t="s">
        <v>15</v>
      </c>
      <c r="O12" s="437" t="s">
        <v>15</v>
      </c>
      <c r="P12" s="352">
        <v>8573</v>
      </c>
      <c r="Q12" s="351"/>
      <c r="R12" s="348"/>
      <c r="S12" s="203"/>
    </row>
    <row r="13" spans="1:19">
      <c r="A13" s="346">
        <v>1967</v>
      </c>
      <c r="B13" s="347">
        <v>8703</v>
      </c>
      <c r="C13" s="436">
        <f t="shared" si="0"/>
        <v>0.96049001213994045</v>
      </c>
      <c r="D13" s="348">
        <v>314</v>
      </c>
      <c r="E13" s="436">
        <f t="shared" si="2"/>
        <v>3.4654011698488023E-2</v>
      </c>
      <c r="F13" s="348">
        <v>3</v>
      </c>
      <c r="G13" s="436">
        <f t="shared" si="3"/>
        <v>3.3108928374351616E-4</v>
      </c>
      <c r="H13" s="348">
        <v>41</v>
      </c>
      <c r="I13" s="437">
        <f t="shared" si="4"/>
        <v>4.5248868778280547E-3</v>
      </c>
      <c r="J13" s="347">
        <v>0</v>
      </c>
      <c r="K13" s="437">
        <f t="shared" si="1"/>
        <v>0</v>
      </c>
      <c r="L13" s="347">
        <v>0</v>
      </c>
      <c r="M13" s="437">
        <v>0</v>
      </c>
      <c r="N13" s="349" t="s">
        <v>15</v>
      </c>
      <c r="O13" s="437" t="s">
        <v>15</v>
      </c>
      <c r="P13" s="352">
        <v>9061</v>
      </c>
      <c r="Q13" s="351"/>
      <c r="R13" s="348"/>
      <c r="S13" s="203"/>
    </row>
    <row r="14" spans="1:19">
      <c r="A14" s="346">
        <v>1968</v>
      </c>
      <c r="B14" s="347">
        <v>8925</v>
      </c>
      <c r="C14" s="436">
        <f t="shared" si="0"/>
        <v>0.94735166118246472</v>
      </c>
      <c r="D14" s="348">
        <v>434</v>
      </c>
      <c r="E14" s="436">
        <f t="shared" si="2"/>
        <v>4.6067296465343383E-2</v>
      </c>
      <c r="F14" s="348">
        <v>10</v>
      </c>
      <c r="G14" s="436">
        <f t="shared" si="3"/>
        <v>1.0614584439019212E-3</v>
      </c>
      <c r="H14" s="348">
        <v>52</v>
      </c>
      <c r="I14" s="437">
        <f t="shared" si="4"/>
        <v>5.5195839082899907E-3</v>
      </c>
      <c r="J14" s="347">
        <v>0</v>
      </c>
      <c r="K14" s="437">
        <f t="shared" si="1"/>
        <v>0</v>
      </c>
      <c r="L14" s="347">
        <v>0</v>
      </c>
      <c r="M14" s="437">
        <v>0</v>
      </c>
      <c r="N14" s="349" t="s">
        <v>15</v>
      </c>
      <c r="O14" s="437" t="s">
        <v>15</v>
      </c>
      <c r="P14" s="352">
        <v>9421</v>
      </c>
      <c r="Q14" s="351"/>
      <c r="R14" s="348"/>
      <c r="S14" s="203"/>
    </row>
    <row r="15" spans="1:19">
      <c r="A15" s="346">
        <v>1969</v>
      </c>
      <c r="B15" s="347">
        <v>9447</v>
      </c>
      <c r="C15" s="436">
        <f t="shared" si="0"/>
        <v>0.91002793565167128</v>
      </c>
      <c r="D15" s="348">
        <v>735</v>
      </c>
      <c r="E15" s="436">
        <f t="shared" si="2"/>
        <v>7.0802427511800409E-2</v>
      </c>
      <c r="F15" s="348">
        <v>52</v>
      </c>
      <c r="G15" s="436">
        <f t="shared" si="3"/>
        <v>5.0091513341681921E-3</v>
      </c>
      <c r="H15" s="348">
        <v>147</v>
      </c>
      <c r="I15" s="437">
        <f t="shared" si="4"/>
        <v>1.4160485502360081E-2</v>
      </c>
      <c r="J15" s="347">
        <v>0</v>
      </c>
      <c r="K15" s="437">
        <f t="shared" si="1"/>
        <v>0</v>
      </c>
      <c r="L15" s="347">
        <v>0</v>
      </c>
      <c r="M15" s="437">
        <v>0</v>
      </c>
      <c r="N15" s="349" t="s">
        <v>15</v>
      </c>
      <c r="O15" s="437" t="s">
        <v>15</v>
      </c>
      <c r="P15" s="352">
        <v>10381</v>
      </c>
      <c r="Q15" s="351"/>
      <c r="R15" s="348"/>
      <c r="S15" s="203"/>
    </row>
    <row r="16" spans="1:19">
      <c r="A16" s="346">
        <v>1970</v>
      </c>
      <c r="B16" s="347">
        <v>8745</v>
      </c>
      <c r="C16" s="436">
        <f t="shared" si="0"/>
        <v>0.87862955892695671</v>
      </c>
      <c r="D16" s="348">
        <v>966</v>
      </c>
      <c r="E16" s="436">
        <f t="shared" si="2"/>
        <v>9.7056163970662107E-2</v>
      </c>
      <c r="F16" s="348">
        <v>14</v>
      </c>
      <c r="G16" s="436">
        <f t="shared" si="3"/>
        <v>1.4066110720385814E-3</v>
      </c>
      <c r="H16" s="348">
        <v>228</v>
      </c>
      <c r="I16" s="437">
        <f t="shared" si="4"/>
        <v>2.2907666030342611E-2</v>
      </c>
      <c r="J16" s="347">
        <v>0</v>
      </c>
      <c r="K16" s="437">
        <f t="shared" si="1"/>
        <v>0</v>
      </c>
      <c r="L16" s="347">
        <v>0</v>
      </c>
      <c r="M16" s="437">
        <v>0</v>
      </c>
      <c r="N16" s="349" t="s">
        <v>15</v>
      </c>
      <c r="O16" s="437" t="s">
        <v>15</v>
      </c>
      <c r="P16" s="352">
        <v>9953</v>
      </c>
      <c r="Q16" s="351"/>
      <c r="R16" s="348"/>
      <c r="S16" s="203"/>
    </row>
    <row r="17" spans="1:19">
      <c r="A17" s="346">
        <v>1971</v>
      </c>
      <c r="B17" s="347">
        <v>9595</v>
      </c>
      <c r="C17" s="436">
        <f t="shared" si="0"/>
        <v>0.90578684036627966</v>
      </c>
      <c r="D17" s="348">
        <v>901</v>
      </c>
      <c r="E17" s="436">
        <f t="shared" si="2"/>
        <v>8.5056169168318707E-2</v>
      </c>
      <c r="F17" s="348">
        <v>1</v>
      </c>
      <c r="G17" s="436">
        <f t="shared" si="3"/>
        <v>9.440196356084207E-5</v>
      </c>
      <c r="H17" s="348">
        <v>96</v>
      </c>
      <c r="I17" s="437">
        <f t="shared" si="4"/>
        <v>9.0625885018408379E-3</v>
      </c>
      <c r="J17" s="347">
        <v>0</v>
      </c>
      <c r="K17" s="437">
        <f t="shared" si="1"/>
        <v>0</v>
      </c>
      <c r="L17" s="347">
        <v>0</v>
      </c>
      <c r="M17" s="437">
        <v>0</v>
      </c>
      <c r="N17" s="349" t="s">
        <v>15</v>
      </c>
      <c r="O17" s="437" t="s">
        <v>15</v>
      </c>
      <c r="P17" s="352">
        <v>10593</v>
      </c>
      <c r="Q17" s="351"/>
      <c r="R17" s="348"/>
      <c r="S17" s="203"/>
    </row>
    <row r="18" spans="1:19">
      <c r="A18" s="346">
        <v>1972</v>
      </c>
      <c r="B18" s="347">
        <v>9444</v>
      </c>
      <c r="C18" s="436">
        <f t="shared" si="0"/>
        <v>0.88767741329072281</v>
      </c>
      <c r="D18" s="354">
        <v>1079</v>
      </c>
      <c r="E18" s="436">
        <f t="shared" si="2"/>
        <v>0.1014193063257825</v>
      </c>
      <c r="F18" s="348">
        <v>7</v>
      </c>
      <c r="G18" s="436">
        <f t="shared" si="3"/>
        <v>6.5795657486605885E-4</v>
      </c>
      <c r="H18" s="348">
        <v>108</v>
      </c>
      <c r="I18" s="437">
        <f t="shared" si="4"/>
        <v>1.0151330012219193E-2</v>
      </c>
      <c r="J18" s="347">
        <v>0</v>
      </c>
      <c r="K18" s="437">
        <f t="shared" si="1"/>
        <v>0</v>
      </c>
      <c r="L18" s="347">
        <v>0</v>
      </c>
      <c r="M18" s="437">
        <v>0</v>
      </c>
      <c r="N18" s="349" t="s">
        <v>15</v>
      </c>
      <c r="O18" s="437" t="s">
        <v>15</v>
      </c>
      <c r="P18" s="352">
        <v>10639</v>
      </c>
      <c r="Q18" s="351"/>
      <c r="R18" s="354"/>
      <c r="S18" s="203"/>
    </row>
    <row r="19" spans="1:19">
      <c r="A19" s="346">
        <v>1973</v>
      </c>
      <c r="B19" s="347">
        <v>7517</v>
      </c>
      <c r="C19" s="436">
        <f t="shared" si="0"/>
        <v>0.82749889916336417</v>
      </c>
      <c r="D19" s="354">
        <v>1303</v>
      </c>
      <c r="E19" s="436">
        <f t="shared" si="2"/>
        <v>0.14343901365037429</v>
      </c>
      <c r="F19" s="348">
        <v>69</v>
      </c>
      <c r="G19" s="436">
        <f t="shared" si="3"/>
        <v>7.5957727873183622E-3</v>
      </c>
      <c r="H19" s="348">
        <v>195</v>
      </c>
      <c r="I19" s="437">
        <f t="shared" si="4"/>
        <v>2.1466314398943198E-2</v>
      </c>
      <c r="J19" s="347">
        <v>0</v>
      </c>
      <c r="K19" s="437">
        <f t="shared" si="1"/>
        <v>0</v>
      </c>
      <c r="L19" s="347">
        <v>0</v>
      </c>
      <c r="M19" s="437">
        <v>0</v>
      </c>
      <c r="N19" s="349" t="s">
        <v>15</v>
      </c>
      <c r="O19" s="437" t="s">
        <v>15</v>
      </c>
      <c r="P19" s="352">
        <v>9084</v>
      </c>
      <c r="Q19" s="351"/>
      <c r="R19" s="354"/>
      <c r="S19" s="203"/>
    </row>
    <row r="20" spans="1:19">
      <c r="A20" s="346">
        <v>1974</v>
      </c>
      <c r="B20" s="347">
        <v>9726</v>
      </c>
      <c r="C20" s="436">
        <f t="shared" si="0"/>
        <v>0.88097826086956521</v>
      </c>
      <c r="D20" s="354">
        <v>1210</v>
      </c>
      <c r="E20" s="436">
        <f t="shared" si="2"/>
        <v>0.10960144927536232</v>
      </c>
      <c r="F20" s="348">
        <v>6</v>
      </c>
      <c r="G20" s="436">
        <f t="shared" si="3"/>
        <v>5.4347826086956522E-4</v>
      </c>
      <c r="H20" s="348">
        <v>98</v>
      </c>
      <c r="I20" s="437">
        <f t="shared" si="4"/>
        <v>8.8768115942028988E-3</v>
      </c>
      <c r="J20" s="347">
        <v>0</v>
      </c>
      <c r="K20" s="437">
        <f t="shared" si="1"/>
        <v>0</v>
      </c>
      <c r="L20" s="347">
        <v>0</v>
      </c>
      <c r="M20" s="437">
        <v>0</v>
      </c>
      <c r="N20" s="349" t="s">
        <v>15</v>
      </c>
      <c r="O20" s="437" t="s">
        <v>15</v>
      </c>
      <c r="P20" s="352">
        <v>11040</v>
      </c>
      <c r="Q20" s="351"/>
      <c r="R20" s="354"/>
      <c r="S20" s="203"/>
    </row>
    <row r="21" spans="1:19">
      <c r="A21" s="346">
        <v>1975</v>
      </c>
      <c r="B21" s="347">
        <v>9560</v>
      </c>
      <c r="C21" s="436">
        <f t="shared" si="0"/>
        <v>0.8522777926361772</v>
      </c>
      <c r="D21" s="354">
        <v>1544</v>
      </c>
      <c r="E21" s="436">
        <f t="shared" si="2"/>
        <v>0.13764821253454579</v>
      </c>
      <c r="F21" s="348">
        <v>17</v>
      </c>
      <c r="G21" s="436">
        <f t="shared" si="3"/>
        <v>1.5155567442275118E-3</v>
      </c>
      <c r="H21" s="348">
        <v>96</v>
      </c>
      <c r="I21" s="437">
        <f t="shared" si="4"/>
        <v>8.5584380850494777E-3</v>
      </c>
      <c r="J21" s="347">
        <v>0</v>
      </c>
      <c r="K21" s="437">
        <f t="shared" si="1"/>
        <v>0</v>
      </c>
      <c r="L21" s="347">
        <v>0</v>
      </c>
      <c r="M21" s="437">
        <v>0</v>
      </c>
      <c r="N21" s="349" t="s">
        <v>15</v>
      </c>
      <c r="O21" s="437" t="s">
        <v>15</v>
      </c>
      <c r="P21" s="352">
        <v>11217</v>
      </c>
      <c r="Q21" s="351"/>
      <c r="R21" s="354"/>
      <c r="S21" s="203"/>
    </row>
    <row r="22" spans="1:19">
      <c r="A22" s="346">
        <v>1976</v>
      </c>
      <c r="B22" s="347">
        <v>12402</v>
      </c>
      <c r="C22" s="436">
        <f t="shared" si="0"/>
        <v>0.77251775258502553</v>
      </c>
      <c r="D22" s="354">
        <v>3558</v>
      </c>
      <c r="E22" s="436">
        <f t="shared" si="2"/>
        <v>0.22162700884514763</v>
      </c>
      <c r="F22" s="348">
        <v>27</v>
      </c>
      <c r="G22" s="436">
        <f t="shared" si="3"/>
        <v>1.6818238445247291E-3</v>
      </c>
      <c r="H22" s="348">
        <v>67</v>
      </c>
      <c r="I22" s="437">
        <f t="shared" si="4"/>
        <v>4.1734147253021051E-3</v>
      </c>
      <c r="J22" s="347">
        <v>0</v>
      </c>
      <c r="K22" s="437">
        <f t="shared" si="1"/>
        <v>0</v>
      </c>
      <c r="L22" s="347">
        <v>0</v>
      </c>
      <c r="M22" s="437">
        <v>0</v>
      </c>
      <c r="N22" s="349" t="s">
        <v>15</v>
      </c>
      <c r="O22" s="437" t="s">
        <v>15</v>
      </c>
      <c r="P22" s="352">
        <v>16054</v>
      </c>
      <c r="Q22" s="351"/>
      <c r="R22" s="354"/>
      <c r="S22" s="203"/>
    </row>
    <row r="23" spans="1:19">
      <c r="A23" s="346">
        <v>1977</v>
      </c>
      <c r="B23" s="347">
        <v>8460</v>
      </c>
      <c r="C23" s="436">
        <f t="shared" si="0"/>
        <v>0.63007373203247186</v>
      </c>
      <c r="D23" s="354">
        <v>4788</v>
      </c>
      <c r="E23" s="436">
        <f t="shared" si="2"/>
        <v>0.35659492068220749</v>
      </c>
      <c r="F23" s="348">
        <v>92</v>
      </c>
      <c r="G23" s="436">
        <f t="shared" si="3"/>
        <v>6.85186564385194E-3</v>
      </c>
      <c r="H23" s="348">
        <v>87</v>
      </c>
      <c r="I23" s="437">
        <f t="shared" si="4"/>
        <v>6.4794816414686825E-3</v>
      </c>
      <c r="J23" s="347">
        <v>0</v>
      </c>
      <c r="K23" s="437">
        <f t="shared" si="1"/>
        <v>0</v>
      </c>
      <c r="L23" s="347">
        <v>0</v>
      </c>
      <c r="M23" s="437">
        <v>0</v>
      </c>
      <c r="N23" s="349" t="s">
        <v>15</v>
      </c>
      <c r="O23" s="437" t="s">
        <v>15</v>
      </c>
      <c r="P23" s="352">
        <v>13427</v>
      </c>
      <c r="Q23" s="351"/>
      <c r="R23" s="354"/>
      <c r="S23" s="203"/>
    </row>
    <row r="24" spans="1:19">
      <c r="A24" s="346">
        <v>1978</v>
      </c>
      <c r="B24" s="347">
        <v>11708</v>
      </c>
      <c r="C24" s="436">
        <f t="shared" si="0"/>
        <v>0.70116181578632175</v>
      </c>
      <c r="D24" s="354">
        <v>4871</v>
      </c>
      <c r="E24" s="436">
        <f t="shared" si="2"/>
        <v>0.29171158222541621</v>
      </c>
      <c r="F24" s="348">
        <v>35</v>
      </c>
      <c r="G24" s="436">
        <f t="shared" si="3"/>
        <v>2.0960594083123726E-3</v>
      </c>
      <c r="H24" s="348">
        <v>84</v>
      </c>
      <c r="I24" s="437">
        <f t="shared" si="4"/>
        <v>5.0305425799496949E-3</v>
      </c>
      <c r="J24" s="347">
        <v>0</v>
      </c>
      <c r="K24" s="437">
        <f t="shared" si="1"/>
        <v>0</v>
      </c>
      <c r="L24" s="347">
        <v>0</v>
      </c>
      <c r="M24" s="437">
        <v>0</v>
      </c>
      <c r="N24" s="349" t="s">
        <v>15</v>
      </c>
      <c r="O24" s="437" t="s">
        <v>15</v>
      </c>
      <c r="P24" s="352">
        <v>16698</v>
      </c>
      <c r="Q24" s="351"/>
      <c r="R24" s="354"/>
      <c r="S24" s="203"/>
    </row>
    <row r="25" spans="1:19">
      <c r="A25" s="346">
        <v>1979</v>
      </c>
      <c r="B25" s="347">
        <v>10344</v>
      </c>
      <c r="C25" s="436">
        <f t="shared" si="0"/>
        <v>0.65868568517575143</v>
      </c>
      <c r="D25" s="354">
        <v>5114</v>
      </c>
      <c r="E25" s="436">
        <f t="shared" si="2"/>
        <v>0.32564951604686704</v>
      </c>
      <c r="F25" s="348">
        <v>58</v>
      </c>
      <c r="G25" s="436">
        <f t="shared" si="3"/>
        <v>3.6933265410086604E-3</v>
      </c>
      <c r="H25" s="348">
        <v>188</v>
      </c>
      <c r="I25" s="437">
        <f t="shared" si="4"/>
        <v>1.1971472236372899E-2</v>
      </c>
      <c r="J25" s="347">
        <v>0</v>
      </c>
      <c r="K25" s="437">
        <f t="shared" si="1"/>
        <v>0</v>
      </c>
      <c r="L25" s="347">
        <v>0</v>
      </c>
      <c r="M25" s="437">
        <v>0</v>
      </c>
      <c r="N25" s="349" t="s">
        <v>15</v>
      </c>
      <c r="O25" s="437" t="s">
        <v>15</v>
      </c>
      <c r="P25" s="352">
        <v>15704</v>
      </c>
      <c r="Q25" s="351"/>
      <c r="R25" s="354"/>
      <c r="S25" s="203"/>
    </row>
    <row r="26" spans="1:19">
      <c r="A26" s="346">
        <v>1980</v>
      </c>
      <c r="B26" s="347">
        <v>9966</v>
      </c>
      <c r="C26" s="436">
        <f t="shared" si="0"/>
        <v>0.64384004134634021</v>
      </c>
      <c r="D26" s="354">
        <v>5140</v>
      </c>
      <c r="E26" s="436">
        <f t="shared" si="2"/>
        <v>0.3320627947541831</v>
      </c>
      <c r="F26" s="348">
        <v>22</v>
      </c>
      <c r="G26" s="436">
        <f t="shared" si="3"/>
        <v>1.4212804444731571E-3</v>
      </c>
      <c r="H26" s="348">
        <v>351</v>
      </c>
      <c r="I26" s="437">
        <f t="shared" si="4"/>
        <v>2.2675883455003553E-2</v>
      </c>
      <c r="J26" s="347">
        <v>0</v>
      </c>
      <c r="K26" s="437">
        <f t="shared" si="1"/>
        <v>0</v>
      </c>
      <c r="L26" s="347">
        <v>0</v>
      </c>
      <c r="M26" s="437">
        <v>0</v>
      </c>
      <c r="N26" s="349" t="s">
        <v>15</v>
      </c>
      <c r="O26" s="437" t="s">
        <v>15</v>
      </c>
      <c r="P26" s="352">
        <v>15479</v>
      </c>
      <c r="Q26" s="351"/>
      <c r="R26" s="354"/>
      <c r="S26" s="203"/>
    </row>
    <row r="27" spans="1:19">
      <c r="A27" s="346">
        <v>1981</v>
      </c>
      <c r="B27" s="347">
        <v>11323</v>
      </c>
      <c r="C27" s="436">
        <f t="shared" si="0"/>
        <v>0.68379733075668825</v>
      </c>
      <c r="D27" s="354">
        <v>5047</v>
      </c>
      <c r="E27" s="436">
        <f t="shared" si="2"/>
        <v>0.30478893652998368</v>
      </c>
      <c r="F27" s="348">
        <v>13</v>
      </c>
      <c r="G27" s="436">
        <f t="shared" si="3"/>
        <v>7.8507156229240896E-4</v>
      </c>
      <c r="H27" s="348">
        <v>176</v>
      </c>
      <c r="I27" s="437">
        <f t="shared" si="4"/>
        <v>1.062866115103569E-2</v>
      </c>
      <c r="J27" s="347">
        <v>0</v>
      </c>
      <c r="K27" s="437">
        <f t="shared" si="1"/>
        <v>0</v>
      </c>
      <c r="L27" s="347">
        <v>0</v>
      </c>
      <c r="M27" s="437">
        <v>0</v>
      </c>
      <c r="N27" s="349" t="s">
        <v>15</v>
      </c>
      <c r="O27" s="437" t="s">
        <v>15</v>
      </c>
      <c r="P27" s="352">
        <v>16559</v>
      </c>
      <c r="Q27" s="351"/>
      <c r="R27" s="354"/>
      <c r="S27" s="203"/>
    </row>
    <row r="28" spans="1:19">
      <c r="A28" s="346">
        <v>1982</v>
      </c>
      <c r="B28" s="347">
        <v>10920</v>
      </c>
      <c r="C28" s="436">
        <f t="shared" si="0"/>
        <v>0.73704103671706267</v>
      </c>
      <c r="D28" s="354">
        <v>3853</v>
      </c>
      <c r="E28" s="436">
        <f t="shared" si="2"/>
        <v>0.26005669546436283</v>
      </c>
      <c r="F28" s="348">
        <v>10</v>
      </c>
      <c r="G28" s="436">
        <f t="shared" si="3"/>
        <v>6.7494600431965439E-4</v>
      </c>
      <c r="H28" s="348">
        <v>33</v>
      </c>
      <c r="I28" s="437">
        <f t="shared" si="4"/>
        <v>2.2273218142548597E-3</v>
      </c>
      <c r="J28" s="347">
        <v>0</v>
      </c>
      <c r="K28" s="437">
        <f t="shared" si="1"/>
        <v>0</v>
      </c>
      <c r="L28" s="347">
        <v>0</v>
      </c>
      <c r="M28" s="437">
        <v>0</v>
      </c>
      <c r="N28" s="349" t="s">
        <v>15</v>
      </c>
      <c r="O28" s="437" t="s">
        <v>15</v>
      </c>
      <c r="P28" s="352">
        <v>14816</v>
      </c>
      <c r="Q28" s="351"/>
      <c r="R28" s="354"/>
      <c r="S28" s="203"/>
    </row>
    <row r="29" spans="1:19">
      <c r="A29" s="346">
        <v>1983</v>
      </c>
      <c r="B29" s="347">
        <v>11561.22976</v>
      </c>
      <c r="C29" s="436">
        <f t="shared" si="0"/>
        <v>0.76781917685235612</v>
      </c>
      <c r="D29" s="354">
        <v>3452</v>
      </c>
      <c r="E29" s="436">
        <f t="shared" si="2"/>
        <v>0.22925863887461859</v>
      </c>
      <c r="F29" s="348">
        <v>10</v>
      </c>
      <c r="G29" s="436">
        <f t="shared" si="3"/>
        <v>6.6413278932392404E-4</v>
      </c>
      <c r="H29" s="348">
        <v>34</v>
      </c>
      <c r="I29" s="437">
        <f t="shared" si="4"/>
        <v>2.2580514837013421E-3</v>
      </c>
      <c r="J29" s="347">
        <v>0</v>
      </c>
      <c r="K29" s="437">
        <f t="shared" si="1"/>
        <v>0</v>
      </c>
      <c r="L29" s="347">
        <v>0</v>
      </c>
      <c r="M29" s="437">
        <v>0</v>
      </c>
      <c r="N29" s="349" t="s">
        <v>15</v>
      </c>
      <c r="O29" s="437" t="s">
        <v>15</v>
      </c>
      <c r="P29" s="352">
        <v>15057.22976</v>
      </c>
      <c r="Q29" s="351"/>
      <c r="R29" s="354"/>
      <c r="S29" s="203"/>
    </row>
    <row r="30" spans="1:19">
      <c r="A30" s="346">
        <v>1984</v>
      </c>
      <c r="B30" s="347">
        <v>11112.5288</v>
      </c>
      <c r="C30" s="436">
        <f t="shared" si="0"/>
        <v>0.58988304861683249</v>
      </c>
      <c r="D30" s="354">
        <v>7650</v>
      </c>
      <c r="E30" s="436">
        <f t="shared" si="2"/>
        <v>0.40608266607315957</v>
      </c>
      <c r="F30" s="348">
        <v>36</v>
      </c>
      <c r="G30" s="436">
        <f t="shared" si="3"/>
        <v>1.9109772521089864E-3</v>
      </c>
      <c r="H30" s="348">
        <v>40</v>
      </c>
      <c r="I30" s="437">
        <f t="shared" si="4"/>
        <v>2.1233080578988736E-3</v>
      </c>
      <c r="J30" s="347">
        <v>0</v>
      </c>
      <c r="K30" s="437">
        <f t="shared" si="1"/>
        <v>0</v>
      </c>
      <c r="L30" s="347">
        <v>0</v>
      </c>
      <c r="M30" s="437">
        <v>0</v>
      </c>
      <c r="N30" s="349" t="s">
        <v>15</v>
      </c>
      <c r="O30" s="437" t="s">
        <v>15</v>
      </c>
      <c r="P30" s="352">
        <v>18838.5288</v>
      </c>
      <c r="Q30" s="351"/>
      <c r="R30" s="354"/>
      <c r="S30" s="203"/>
    </row>
    <row r="31" spans="1:19">
      <c r="A31" s="346">
        <v>1985</v>
      </c>
      <c r="B31" s="347">
        <v>10177.79169</v>
      </c>
      <c r="C31" s="436">
        <f t="shared" si="0"/>
        <v>0.54377864852969371</v>
      </c>
      <c r="D31" s="354">
        <v>8465</v>
      </c>
      <c r="E31" s="436">
        <f t="shared" si="2"/>
        <v>0.45226768242137766</v>
      </c>
      <c r="F31" s="348">
        <v>16</v>
      </c>
      <c r="G31" s="436">
        <f t="shared" si="3"/>
        <v>8.5484736193054255E-4</v>
      </c>
      <c r="H31" s="348">
        <v>58</v>
      </c>
      <c r="I31" s="437">
        <f t="shared" si="4"/>
        <v>3.0988216869982169E-3</v>
      </c>
      <c r="J31" s="347">
        <v>0</v>
      </c>
      <c r="K31" s="437">
        <f t="shared" si="1"/>
        <v>0</v>
      </c>
      <c r="L31" s="347">
        <v>0</v>
      </c>
      <c r="M31" s="437">
        <v>0</v>
      </c>
      <c r="N31" s="349" t="s">
        <v>15</v>
      </c>
      <c r="O31" s="437" t="s">
        <v>15</v>
      </c>
      <c r="P31" s="352">
        <v>18716.791689999998</v>
      </c>
      <c r="Q31" s="351"/>
      <c r="R31" s="354"/>
      <c r="S31" s="203"/>
    </row>
    <row r="32" spans="1:19">
      <c r="A32" s="346">
        <v>1986</v>
      </c>
      <c r="B32" s="347">
        <v>10863.10356</v>
      </c>
      <c r="C32" s="436">
        <f t="shared" si="0"/>
        <v>0.48510933425969471</v>
      </c>
      <c r="D32" s="354">
        <v>11469</v>
      </c>
      <c r="E32" s="436">
        <f t="shared" si="2"/>
        <v>0.5121666127819221</v>
      </c>
      <c r="F32" s="348">
        <v>9</v>
      </c>
      <c r="G32" s="436">
        <f t="shared" si="3"/>
        <v>4.01909452876214E-4</v>
      </c>
      <c r="H32" s="348">
        <v>52</v>
      </c>
      <c r="I32" s="437">
        <f t="shared" si="4"/>
        <v>2.3221435055070143E-3</v>
      </c>
      <c r="J32" s="347">
        <v>0</v>
      </c>
      <c r="K32" s="437">
        <f t="shared" si="1"/>
        <v>0</v>
      </c>
      <c r="L32" s="347">
        <v>0</v>
      </c>
      <c r="M32" s="437">
        <v>0</v>
      </c>
      <c r="N32" s="349" t="s">
        <v>15</v>
      </c>
      <c r="O32" s="437" t="s">
        <v>15</v>
      </c>
      <c r="P32" s="352">
        <v>22393.10356</v>
      </c>
      <c r="Q32" s="351"/>
      <c r="R32" s="354"/>
      <c r="S32" s="203"/>
    </row>
    <row r="33" spans="1:26">
      <c r="A33" s="346">
        <v>1987</v>
      </c>
      <c r="B33" s="347">
        <v>8930.8543910000008</v>
      </c>
      <c r="C33" s="436">
        <f t="shared" si="0"/>
        <v>0.42850574730320312</v>
      </c>
      <c r="D33" s="354">
        <v>11836</v>
      </c>
      <c r="E33" s="436">
        <f t="shared" si="2"/>
        <v>0.56789572453356463</v>
      </c>
      <c r="F33" s="348">
        <v>17</v>
      </c>
      <c r="G33" s="436">
        <f t="shared" si="3"/>
        <v>8.1566638366598499E-4</v>
      </c>
      <c r="H33" s="348">
        <v>58</v>
      </c>
      <c r="I33" s="437">
        <f t="shared" si="4"/>
        <v>2.7828617795663015E-3</v>
      </c>
      <c r="J33" s="347">
        <v>0</v>
      </c>
      <c r="K33" s="437">
        <f t="shared" si="1"/>
        <v>0</v>
      </c>
      <c r="L33" s="347">
        <v>0</v>
      </c>
      <c r="M33" s="437">
        <v>0</v>
      </c>
      <c r="N33" s="349" t="s">
        <v>15</v>
      </c>
      <c r="O33" s="437" t="s">
        <v>15</v>
      </c>
      <c r="P33" s="352">
        <v>20841.854391000001</v>
      </c>
      <c r="Q33" s="351"/>
      <c r="R33" s="354"/>
      <c r="S33" s="203"/>
    </row>
    <row r="34" spans="1:26">
      <c r="A34" s="346">
        <v>1988</v>
      </c>
      <c r="B34" s="347">
        <v>8246.1293549999991</v>
      </c>
      <c r="C34" s="436">
        <f t="shared" si="0"/>
        <v>0.33283900305189751</v>
      </c>
      <c r="D34" s="354">
        <v>16462</v>
      </c>
      <c r="E34" s="436">
        <f t="shared" si="2"/>
        <v>0.66445667201643566</v>
      </c>
      <c r="F34" s="348">
        <v>30</v>
      </c>
      <c r="G34" s="436">
        <f t="shared" si="3"/>
        <v>1.2108917604478841E-3</v>
      </c>
      <c r="H34" s="348">
        <v>37</v>
      </c>
      <c r="I34" s="437">
        <f t="shared" si="4"/>
        <v>1.4934331712190571E-3</v>
      </c>
      <c r="J34" s="347">
        <v>0</v>
      </c>
      <c r="K34" s="437">
        <f t="shared" si="1"/>
        <v>0</v>
      </c>
      <c r="L34" s="347">
        <v>0</v>
      </c>
      <c r="M34" s="437">
        <v>0</v>
      </c>
      <c r="N34" s="349" t="s">
        <v>15</v>
      </c>
      <c r="O34" s="437" t="s">
        <v>15</v>
      </c>
      <c r="P34" s="352">
        <v>24775.129354999997</v>
      </c>
      <c r="Q34" s="351"/>
      <c r="R34" s="354"/>
      <c r="S34" s="203"/>
    </row>
    <row r="35" spans="1:26">
      <c r="A35" s="346">
        <v>1989</v>
      </c>
      <c r="B35" s="347">
        <v>9580.4045760000008</v>
      </c>
      <c r="C35" s="436">
        <f t="shared" si="0"/>
        <v>0.37158693044938435</v>
      </c>
      <c r="D35" s="354">
        <v>16129</v>
      </c>
      <c r="E35" s="436">
        <f t="shared" si="2"/>
        <v>0.62558168119873347</v>
      </c>
      <c r="F35" s="348">
        <v>30</v>
      </c>
      <c r="G35" s="436">
        <f t="shared" si="3"/>
        <v>1.1635842541981526E-3</v>
      </c>
      <c r="H35" s="348">
        <v>43</v>
      </c>
      <c r="I35" s="437">
        <f t="shared" si="4"/>
        <v>1.6678040976840188E-3</v>
      </c>
      <c r="J35" s="347">
        <v>0</v>
      </c>
      <c r="K35" s="437">
        <f t="shared" si="1"/>
        <v>0</v>
      </c>
      <c r="L35" s="347">
        <v>0</v>
      </c>
      <c r="M35" s="437">
        <v>0</v>
      </c>
      <c r="N35" s="349" t="s">
        <v>15</v>
      </c>
      <c r="O35" s="437" t="s">
        <v>15</v>
      </c>
      <c r="P35" s="352">
        <v>25782.404576000001</v>
      </c>
      <c r="Q35" s="351"/>
      <c r="R35" s="354"/>
      <c r="S35" s="203"/>
    </row>
    <row r="36" spans="1:26">
      <c r="A36" s="346">
        <v>1990</v>
      </c>
      <c r="B36" s="347">
        <v>10717</v>
      </c>
      <c r="C36" s="436">
        <f t="shared" si="0"/>
        <v>0.41171724932769882</v>
      </c>
      <c r="D36" s="354">
        <v>15120</v>
      </c>
      <c r="E36" s="436">
        <f t="shared" si="2"/>
        <v>0.58086822896657697</v>
      </c>
      <c r="F36" s="348">
        <v>28</v>
      </c>
      <c r="G36" s="436">
        <f t="shared" si="3"/>
        <v>1.0756819054936612E-3</v>
      </c>
      <c r="H36" s="348">
        <v>55</v>
      </c>
      <c r="I36" s="437">
        <f t="shared" si="4"/>
        <v>2.1129466000768342E-3</v>
      </c>
      <c r="J36" s="347">
        <v>0</v>
      </c>
      <c r="K36" s="437">
        <f t="shared" si="1"/>
        <v>0</v>
      </c>
      <c r="L36" s="347">
        <v>0</v>
      </c>
      <c r="M36" s="437">
        <v>0</v>
      </c>
      <c r="N36" s="469">
        <v>109</v>
      </c>
      <c r="O36" s="438">
        <f t="shared" ref="O36:O61" si="5">N36/P36</f>
        <v>4.1874759892431808E-3</v>
      </c>
      <c r="P36" s="352">
        <v>26030</v>
      </c>
      <c r="Q36" s="351"/>
      <c r="R36" s="354"/>
      <c r="S36" s="203"/>
      <c r="T36" s="420">
        <v>1990</v>
      </c>
      <c r="U36" s="421"/>
      <c r="W36" s="280"/>
    </row>
    <row r="37" spans="1:26">
      <c r="A37" s="346">
        <v>1991</v>
      </c>
      <c r="B37" s="347">
        <v>11970</v>
      </c>
      <c r="C37" s="436">
        <f t="shared" si="0"/>
        <v>0.41922039715616571</v>
      </c>
      <c r="D37" s="354">
        <v>16433</v>
      </c>
      <c r="E37" s="436">
        <f t="shared" si="2"/>
        <v>0.57552621440829332</v>
      </c>
      <c r="F37" s="348">
        <v>20</v>
      </c>
      <c r="G37" s="436">
        <f t="shared" si="3"/>
        <v>7.0045179140545651E-4</v>
      </c>
      <c r="H37" s="348">
        <v>32</v>
      </c>
      <c r="I37" s="437">
        <f t="shared" si="4"/>
        <v>1.1207228662487305E-3</v>
      </c>
      <c r="J37" s="347">
        <v>0</v>
      </c>
      <c r="K37" s="437">
        <f t="shared" si="1"/>
        <v>0</v>
      </c>
      <c r="L37" s="347">
        <v>0</v>
      </c>
      <c r="M37" s="437">
        <v>0</v>
      </c>
      <c r="N37" s="469">
        <v>99</v>
      </c>
      <c r="O37" s="438">
        <f t="shared" si="5"/>
        <v>3.46723636745701E-3</v>
      </c>
      <c r="P37" s="352">
        <v>28553</v>
      </c>
      <c r="Q37" s="351"/>
      <c r="R37" s="354"/>
      <c r="S37" s="203"/>
      <c r="T37" s="420">
        <v>1991</v>
      </c>
      <c r="U37" s="421"/>
      <c r="W37" s="134" t="s">
        <v>13</v>
      </c>
      <c r="X37" s="134" t="s">
        <v>13</v>
      </c>
      <c r="Y37" s="275" t="s">
        <v>13</v>
      </c>
      <c r="Z37" s="134" t="s">
        <v>13</v>
      </c>
    </row>
    <row r="38" spans="1:26">
      <c r="A38" s="346">
        <v>1992</v>
      </c>
      <c r="B38" s="347">
        <v>8271</v>
      </c>
      <c r="C38" s="436">
        <f t="shared" ref="C38:C64" si="6">B38/P38</f>
        <v>0.31934362934362936</v>
      </c>
      <c r="D38" s="354">
        <v>17454</v>
      </c>
      <c r="E38" s="436">
        <f t="shared" si="2"/>
        <v>0.67389961389961395</v>
      </c>
      <c r="F38" s="348">
        <v>17</v>
      </c>
      <c r="G38" s="436">
        <f t="shared" si="3"/>
        <v>6.5637065637065637E-4</v>
      </c>
      <c r="H38" s="348">
        <v>35</v>
      </c>
      <c r="I38" s="437">
        <f t="shared" si="4"/>
        <v>1.3513513513513514E-3</v>
      </c>
      <c r="J38" s="347">
        <v>0</v>
      </c>
      <c r="K38" s="437">
        <f t="shared" ref="K38:K64" si="7">J38/P38</f>
        <v>0</v>
      </c>
      <c r="L38" s="347">
        <v>0</v>
      </c>
      <c r="M38" s="437">
        <v>0</v>
      </c>
      <c r="N38" s="469">
        <v>123</v>
      </c>
      <c r="O38" s="438">
        <f t="shared" si="5"/>
        <v>4.7490347490347492E-3</v>
      </c>
      <c r="P38" s="356">
        <v>25900</v>
      </c>
      <c r="Q38" s="351"/>
      <c r="R38" s="354"/>
      <c r="S38" s="203"/>
      <c r="T38" s="420">
        <v>1992</v>
      </c>
      <c r="U38" s="421"/>
    </row>
    <row r="39" spans="1:26">
      <c r="A39" s="346">
        <v>1993</v>
      </c>
      <c r="B39" s="347">
        <v>9614</v>
      </c>
      <c r="C39" s="436">
        <f t="shared" si="6"/>
        <v>0.4027143635068906</v>
      </c>
      <c r="D39" s="354">
        <v>14083</v>
      </c>
      <c r="E39" s="436">
        <f t="shared" ref="E39:E64" si="8">D39/P39</f>
        <v>0.58991329116575209</v>
      </c>
      <c r="F39" s="348">
        <v>22</v>
      </c>
      <c r="G39" s="436">
        <f t="shared" ref="G39:G64" si="9">F39/P39</f>
        <v>9.2154316591965815E-4</v>
      </c>
      <c r="H39" s="348">
        <v>35</v>
      </c>
      <c r="I39" s="437">
        <f t="shared" ref="I39:I64" si="10">H39/P39</f>
        <v>1.4660914003267289E-3</v>
      </c>
      <c r="J39" s="347">
        <v>0</v>
      </c>
      <c r="K39" s="437">
        <f t="shared" si="7"/>
        <v>0</v>
      </c>
      <c r="L39" s="347">
        <v>0</v>
      </c>
      <c r="M39" s="437">
        <v>0</v>
      </c>
      <c r="N39" s="469">
        <v>119</v>
      </c>
      <c r="O39" s="438">
        <f t="shared" si="5"/>
        <v>4.9847107611108782E-3</v>
      </c>
      <c r="P39" s="356">
        <v>23873</v>
      </c>
      <c r="Q39" s="351"/>
      <c r="R39" s="354"/>
      <c r="S39" s="203"/>
      <c r="T39" s="420">
        <v>1993</v>
      </c>
      <c r="U39" s="421"/>
    </row>
    <row r="40" spans="1:26">
      <c r="A40" s="346">
        <v>1994</v>
      </c>
      <c r="B40" s="347">
        <v>8150</v>
      </c>
      <c r="C40" s="436">
        <f t="shared" si="6"/>
        <v>0.32401701586291892</v>
      </c>
      <c r="D40" s="354">
        <v>16809</v>
      </c>
      <c r="E40" s="436">
        <f t="shared" si="8"/>
        <v>0.66827018645887171</v>
      </c>
      <c r="F40" s="348">
        <v>20</v>
      </c>
      <c r="G40" s="436">
        <f t="shared" si="9"/>
        <v>7.9513378125869679E-4</v>
      </c>
      <c r="H40" s="348">
        <v>73</v>
      </c>
      <c r="I40" s="437">
        <f t="shared" si="10"/>
        <v>2.9022383015942432E-3</v>
      </c>
      <c r="J40" s="347">
        <v>0</v>
      </c>
      <c r="K40" s="437">
        <f t="shared" si="7"/>
        <v>0</v>
      </c>
      <c r="L40" s="347">
        <v>0</v>
      </c>
      <c r="M40" s="437">
        <v>0</v>
      </c>
      <c r="N40" s="469">
        <v>100</v>
      </c>
      <c r="O40" s="438">
        <f t="shared" si="5"/>
        <v>3.9756689062934837E-3</v>
      </c>
      <c r="P40" s="356">
        <v>25153</v>
      </c>
      <c r="Q40" s="351"/>
      <c r="R40" s="354"/>
      <c r="S40" s="203"/>
      <c r="T40" s="420">
        <v>1994</v>
      </c>
      <c r="U40" s="421"/>
      <c r="V40" s="134"/>
    </row>
    <row r="41" spans="1:26">
      <c r="A41" s="346">
        <v>1995</v>
      </c>
      <c r="B41" s="347">
        <v>10746</v>
      </c>
      <c r="C41" s="436">
        <f t="shared" si="6"/>
        <v>0.41392858518547049</v>
      </c>
      <c r="D41" s="354">
        <v>14934</v>
      </c>
      <c r="E41" s="436">
        <f t="shared" si="8"/>
        <v>0.57524748661453717</v>
      </c>
      <c r="F41" s="348">
        <v>168</v>
      </c>
      <c r="G41" s="436">
        <f t="shared" si="9"/>
        <v>6.4712453295327609E-3</v>
      </c>
      <c r="H41" s="348">
        <v>49</v>
      </c>
      <c r="I41" s="437">
        <f t="shared" si="10"/>
        <v>1.8874465544470552E-3</v>
      </c>
      <c r="J41" s="347">
        <v>0</v>
      </c>
      <c r="K41" s="437">
        <f t="shared" si="7"/>
        <v>0</v>
      </c>
      <c r="L41" s="347">
        <v>0</v>
      </c>
      <c r="M41" s="437">
        <v>0</v>
      </c>
      <c r="N41" s="469">
        <v>65</v>
      </c>
      <c r="O41" s="438">
        <f t="shared" si="5"/>
        <v>2.5037556334501754E-3</v>
      </c>
      <c r="P41" s="356">
        <v>25961</v>
      </c>
      <c r="Q41" s="351"/>
      <c r="R41" s="354"/>
      <c r="S41" s="203"/>
      <c r="T41" s="420">
        <v>1995</v>
      </c>
      <c r="U41" s="421"/>
    </row>
    <row r="42" spans="1:26">
      <c r="A42" s="346">
        <v>1996</v>
      </c>
      <c r="B42" s="347">
        <v>13795</v>
      </c>
      <c r="C42" s="436">
        <f t="shared" si="6"/>
        <v>0.51402913887543322</v>
      </c>
      <c r="D42" s="354">
        <v>12463</v>
      </c>
      <c r="E42" s="436">
        <f t="shared" si="8"/>
        <v>0.46439616946752615</v>
      </c>
      <c r="F42" s="348">
        <v>445</v>
      </c>
      <c r="G42" s="436">
        <f t="shared" si="9"/>
        <v>1.6581585125013974E-2</v>
      </c>
      <c r="H42" s="348">
        <v>55</v>
      </c>
      <c r="I42" s="437">
        <f t="shared" si="10"/>
        <v>2.0494093974736372E-3</v>
      </c>
      <c r="J42" s="347">
        <v>0</v>
      </c>
      <c r="K42" s="437">
        <f t="shared" si="7"/>
        <v>0</v>
      </c>
      <c r="L42" s="347">
        <v>0</v>
      </c>
      <c r="M42" s="437">
        <v>0</v>
      </c>
      <c r="N42" s="469">
        <v>80</v>
      </c>
      <c r="O42" s="438">
        <f t="shared" si="5"/>
        <v>2.9809591235980177E-3</v>
      </c>
      <c r="P42" s="356">
        <v>26837</v>
      </c>
      <c r="Q42" s="351"/>
      <c r="R42" s="354"/>
      <c r="S42" s="203"/>
      <c r="T42" s="422">
        <v>1996</v>
      </c>
      <c r="U42" s="421"/>
    </row>
    <row r="43" spans="1:26">
      <c r="A43" s="346">
        <v>1997</v>
      </c>
      <c r="B43" s="347">
        <v>13406</v>
      </c>
      <c r="C43" s="436">
        <f t="shared" si="6"/>
        <v>0.46895441984118658</v>
      </c>
      <c r="D43" s="354">
        <v>14616</v>
      </c>
      <c r="E43" s="436">
        <f t="shared" si="8"/>
        <v>0.51128135166334343</v>
      </c>
      <c r="F43" s="348">
        <v>437</v>
      </c>
      <c r="G43" s="436">
        <f t="shared" si="9"/>
        <v>1.5286668765522791E-2</v>
      </c>
      <c r="H43" s="348">
        <v>49</v>
      </c>
      <c r="I43" s="437">
        <f t="shared" si="10"/>
        <v>1.7140658341204043E-3</v>
      </c>
      <c r="J43" s="347">
        <v>0</v>
      </c>
      <c r="K43" s="437">
        <f t="shared" si="7"/>
        <v>0</v>
      </c>
      <c r="L43" s="347">
        <v>0</v>
      </c>
      <c r="M43" s="437">
        <v>0</v>
      </c>
      <c r="N43" s="469">
        <v>79</v>
      </c>
      <c r="O43" s="438">
        <f t="shared" si="5"/>
        <v>2.7634938958267744E-3</v>
      </c>
      <c r="P43" s="356">
        <v>28587</v>
      </c>
      <c r="Q43" s="351"/>
      <c r="R43" s="354"/>
      <c r="S43" s="203"/>
      <c r="T43" s="422">
        <v>1997</v>
      </c>
      <c r="U43" s="421"/>
    </row>
    <row r="44" spans="1:26">
      <c r="A44" s="346">
        <v>1998</v>
      </c>
      <c r="B44" s="347">
        <v>11118</v>
      </c>
      <c r="C44" s="436">
        <f t="shared" si="6"/>
        <v>0.39063982291556865</v>
      </c>
      <c r="D44" s="354">
        <v>16785</v>
      </c>
      <c r="E44" s="436">
        <f t="shared" si="8"/>
        <v>0.58975440075893326</v>
      </c>
      <c r="F44" s="348">
        <v>427</v>
      </c>
      <c r="G44" s="436">
        <f t="shared" si="9"/>
        <v>1.5002986542988652E-2</v>
      </c>
      <c r="H44" s="348">
        <v>56</v>
      </c>
      <c r="I44" s="437">
        <f t="shared" si="10"/>
        <v>1.9676047925231018E-3</v>
      </c>
      <c r="J44" s="347">
        <v>0</v>
      </c>
      <c r="K44" s="437">
        <f t="shared" si="7"/>
        <v>0</v>
      </c>
      <c r="L44" s="347">
        <v>0</v>
      </c>
      <c r="M44" s="437">
        <v>0</v>
      </c>
      <c r="N44" s="469">
        <v>75</v>
      </c>
      <c r="O44" s="438">
        <f t="shared" si="5"/>
        <v>2.635184989986297E-3</v>
      </c>
      <c r="P44" s="356">
        <v>28461</v>
      </c>
      <c r="Q44" s="351"/>
      <c r="R44" s="354"/>
      <c r="S44" s="203"/>
      <c r="T44" s="422">
        <v>1998</v>
      </c>
      <c r="U44" s="421"/>
    </row>
    <row r="45" spans="1:26">
      <c r="A45" s="346">
        <v>1999</v>
      </c>
      <c r="B45" s="347">
        <v>13822</v>
      </c>
      <c r="C45" s="436">
        <f t="shared" si="6"/>
        <v>0.43992488621534742</v>
      </c>
      <c r="D45" s="354">
        <v>16993</v>
      </c>
      <c r="E45" s="436">
        <f t="shared" si="8"/>
        <v>0.54085107737356375</v>
      </c>
      <c r="F45" s="348">
        <v>487</v>
      </c>
      <c r="G45" s="436">
        <f t="shared" si="9"/>
        <v>1.550017505331169E-2</v>
      </c>
      <c r="H45" s="348">
        <v>37</v>
      </c>
      <c r="I45" s="437">
        <f t="shared" si="10"/>
        <v>1.1776313695534548E-3</v>
      </c>
      <c r="J45" s="347">
        <v>0</v>
      </c>
      <c r="K45" s="437">
        <f t="shared" si="7"/>
        <v>0</v>
      </c>
      <c r="L45" s="347">
        <v>0</v>
      </c>
      <c r="M45" s="437">
        <v>0</v>
      </c>
      <c r="N45" s="469">
        <v>81</v>
      </c>
      <c r="O45" s="438">
        <f t="shared" si="5"/>
        <v>2.5780578630764826E-3</v>
      </c>
      <c r="P45" s="356">
        <v>31419</v>
      </c>
      <c r="Q45" s="351"/>
      <c r="R45" s="354"/>
      <c r="S45" s="203"/>
      <c r="T45" s="422">
        <v>1999</v>
      </c>
      <c r="U45" s="421"/>
    </row>
    <row r="46" spans="1:26">
      <c r="A46" s="251">
        <v>2000</v>
      </c>
      <c r="B46" s="134">
        <v>9623</v>
      </c>
      <c r="C46" s="436">
        <f t="shared" si="6"/>
        <v>0.363791017692424</v>
      </c>
      <c r="D46" s="134">
        <v>16201</v>
      </c>
      <c r="E46" s="436">
        <f t="shared" si="8"/>
        <v>0.61246786632390748</v>
      </c>
      <c r="F46" s="134">
        <v>519.89099999999996</v>
      </c>
      <c r="G46" s="436">
        <f t="shared" si="9"/>
        <v>1.9654128232269769E-2</v>
      </c>
      <c r="H46" s="134">
        <v>26.606999999999999</v>
      </c>
      <c r="I46" s="437">
        <f t="shared" si="10"/>
        <v>1.0058596703462876E-3</v>
      </c>
      <c r="J46" s="347">
        <v>0</v>
      </c>
      <c r="K46" s="437">
        <f t="shared" si="7"/>
        <v>0</v>
      </c>
      <c r="L46" s="347">
        <v>0</v>
      </c>
      <c r="M46" s="437">
        <v>0</v>
      </c>
      <c r="N46" s="469">
        <v>81</v>
      </c>
      <c r="O46" s="438">
        <f t="shared" si="5"/>
        <v>3.0621503099954634E-3</v>
      </c>
      <c r="P46" s="357">
        <v>26452</v>
      </c>
      <c r="Q46" s="351"/>
      <c r="R46" s="134"/>
      <c r="S46" s="203"/>
      <c r="T46" s="423">
        <v>2000</v>
      </c>
      <c r="U46" s="421"/>
    </row>
    <row r="47" spans="1:26">
      <c r="A47" s="251">
        <v>2001</v>
      </c>
      <c r="B47" s="134">
        <v>6613</v>
      </c>
      <c r="C47" s="436">
        <f t="shared" si="6"/>
        <v>0.27290359854737539</v>
      </c>
      <c r="D47" s="134">
        <v>17036</v>
      </c>
      <c r="E47" s="436">
        <f t="shared" si="8"/>
        <v>0.70303730604159786</v>
      </c>
      <c r="F47" s="134">
        <v>497.61399999999998</v>
      </c>
      <c r="G47" s="436">
        <f t="shared" si="9"/>
        <v>2.0535407725321888E-2</v>
      </c>
      <c r="H47" s="134">
        <v>20.088999999999999</v>
      </c>
      <c r="I47" s="437">
        <f t="shared" si="10"/>
        <v>8.2902773192472762E-4</v>
      </c>
      <c r="J47" s="347">
        <v>0</v>
      </c>
      <c r="K47" s="437">
        <f t="shared" si="7"/>
        <v>0</v>
      </c>
      <c r="L47" s="347">
        <v>0</v>
      </c>
      <c r="M47" s="437">
        <v>0</v>
      </c>
      <c r="N47" s="469">
        <v>65</v>
      </c>
      <c r="O47" s="438">
        <f t="shared" si="5"/>
        <v>2.6824034334763948E-3</v>
      </c>
      <c r="P47" s="357">
        <v>24232</v>
      </c>
      <c r="Q47" s="351"/>
      <c r="R47" s="134"/>
      <c r="S47" s="203"/>
      <c r="T47" s="423">
        <v>2001</v>
      </c>
      <c r="U47" s="421"/>
    </row>
    <row r="48" spans="1:26">
      <c r="A48" s="251">
        <v>2002</v>
      </c>
      <c r="B48" s="134">
        <v>9567</v>
      </c>
      <c r="C48" s="436">
        <f t="shared" si="6"/>
        <v>0.37555939389181126</v>
      </c>
      <c r="D48" s="134">
        <v>15338</v>
      </c>
      <c r="E48" s="436">
        <f t="shared" si="8"/>
        <v>0.60210410614744447</v>
      </c>
      <c r="F48" s="134">
        <v>469.65899999999999</v>
      </c>
      <c r="G48" s="436">
        <f t="shared" si="9"/>
        <v>1.8436798304153255E-2</v>
      </c>
      <c r="H48" s="134">
        <v>16.678000000000001</v>
      </c>
      <c r="I48" s="437">
        <f t="shared" si="10"/>
        <v>6.5470675983355579E-4</v>
      </c>
      <c r="J48" s="347">
        <v>0</v>
      </c>
      <c r="K48" s="437">
        <f t="shared" si="7"/>
        <v>0</v>
      </c>
      <c r="L48" s="347">
        <v>0</v>
      </c>
      <c r="M48" s="437">
        <v>0</v>
      </c>
      <c r="N48" s="469">
        <v>83</v>
      </c>
      <c r="O48" s="438">
        <f t="shared" si="5"/>
        <v>3.2582240716024181E-3</v>
      </c>
      <c r="P48" s="357">
        <v>25474</v>
      </c>
      <c r="Q48" s="351"/>
      <c r="R48" s="134"/>
      <c r="S48" s="203"/>
      <c r="T48" s="423">
        <v>2002</v>
      </c>
      <c r="U48" s="421"/>
    </row>
    <row r="49" spans="1:21">
      <c r="A49" s="251">
        <v>2003</v>
      </c>
      <c r="B49" s="134">
        <v>8702</v>
      </c>
      <c r="C49" s="436">
        <f t="shared" si="6"/>
        <v>0.33126498915070995</v>
      </c>
      <c r="D49" s="134">
        <v>17049</v>
      </c>
      <c r="E49" s="436">
        <f t="shared" si="8"/>
        <v>0.64901595035973958</v>
      </c>
      <c r="F49" s="134">
        <v>402.16399999999999</v>
      </c>
      <c r="G49" s="436">
        <f t="shared" si="9"/>
        <v>1.5309452206022308E-2</v>
      </c>
      <c r="H49" s="134">
        <v>25.468</v>
      </c>
      <c r="I49" s="437">
        <f t="shared" si="10"/>
        <v>9.6950778484144811E-4</v>
      </c>
      <c r="J49" s="347">
        <v>0</v>
      </c>
      <c r="K49" s="437">
        <f t="shared" si="7"/>
        <v>0</v>
      </c>
      <c r="L49" s="347">
        <v>0</v>
      </c>
      <c r="M49" s="437">
        <v>0</v>
      </c>
      <c r="N49" s="469">
        <v>91</v>
      </c>
      <c r="O49" s="438">
        <f t="shared" si="5"/>
        <v>3.46415927519129E-3</v>
      </c>
      <c r="P49" s="357">
        <v>26269</v>
      </c>
      <c r="Q49" s="351"/>
      <c r="R49" s="134"/>
      <c r="S49" s="203"/>
      <c r="T49" s="423">
        <v>2003</v>
      </c>
      <c r="U49" s="421"/>
    </row>
    <row r="50" spans="1:21">
      <c r="A50" s="251">
        <v>2004</v>
      </c>
      <c r="B50" s="134">
        <v>8856</v>
      </c>
      <c r="C50" s="436">
        <f t="shared" si="6"/>
        <v>0.33058344843032589</v>
      </c>
      <c r="D50" s="134">
        <v>17380</v>
      </c>
      <c r="E50" s="436">
        <f t="shared" si="8"/>
        <v>0.64877375041994845</v>
      </c>
      <c r="F50" s="134">
        <v>439.137</v>
      </c>
      <c r="G50" s="436">
        <f t="shared" si="9"/>
        <v>1.6392437194370824E-2</v>
      </c>
      <c r="H50" s="134">
        <v>27.952999999999999</v>
      </c>
      <c r="I50" s="437">
        <f t="shared" si="10"/>
        <v>1.0434506700511405E-3</v>
      </c>
      <c r="J50" s="347">
        <v>0</v>
      </c>
      <c r="K50" s="437">
        <f t="shared" si="7"/>
        <v>0</v>
      </c>
      <c r="L50" s="347">
        <v>0</v>
      </c>
      <c r="M50" s="437">
        <v>0</v>
      </c>
      <c r="N50" s="469">
        <v>85</v>
      </c>
      <c r="O50" s="438">
        <f t="shared" si="5"/>
        <v>3.1729441188547538E-3</v>
      </c>
      <c r="P50" s="357">
        <v>26789</v>
      </c>
      <c r="Q50" s="351"/>
      <c r="R50" s="134"/>
      <c r="S50" s="203"/>
      <c r="T50" s="423">
        <v>2004</v>
      </c>
      <c r="U50" s="421"/>
    </row>
    <row r="51" spans="1:21">
      <c r="A51" s="251">
        <v>2005</v>
      </c>
      <c r="B51" s="134">
        <v>9587</v>
      </c>
      <c r="C51" s="436">
        <f t="shared" si="6"/>
        <v>0.34314041304270015</v>
      </c>
      <c r="D51" s="134">
        <v>17823</v>
      </c>
      <c r="E51" s="436">
        <f t="shared" si="8"/>
        <v>0.63792548051111353</v>
      </c>
      <c r="F51" s="134">
        <v>414.87599999999998</v>
      </c>
      <c r="G51" s="436">
        <f t="shared" si="9"/>
        <v>1.4849350370449908E-2</v>
      </c>
      <c r="H51" s="134">
        <v>26.937999999999999</v>
      </c>
      <c r="I51" s="437">
        <f t="shared" si="10"/>
        <v>9.6417194602526929E-4</v>
      </c>
      <c r="J51" s="347">
        <v>0</v>
      </c>
      <c r="K51" s="437">
        <f t="shared" si="7"/>
        <v>0</v>
      </c>
      <c r="L51" s="347">
        <v>0</v>
      </c>
      <c r="M51" s="437">
        <v>0</v>
      </c>
      <c r="N51" s="469">
        <v>86</v>
      </c>
      <c r="O51" s="438">
        <f t="shared" si="5"/>
        <v>3.0781345073195177E-3</v>
      </c>
      <c r="P51" s="357">
        <v>27939</v>
      </c>
      <c r="Q51" s="351"/>
      <c r="R51" s="134"/>
      <c r="S51" s="203"/>
      <c r="T51" s="423">
        <v>2005</v>
      </c>
      <c r="U51" s="421"/>
    </row>
    <row r="52" spans="1:21">
      <c r="A52" s="251">
        <v>2006</v>
      </c>
      <c r="B52" s="134">
        <v>10130</v>
      </c>
      <c r="C52" s="436">
        <f t="shared" si="6"/>
        <v>0.35866024642401928</v>
      </c>
      <c r="D52" s="134">
        <v>17085</v>
      </c>
      <c r="E52" s="436">
        <f t="shared" si="8"/>
        <v>0.60490723693527826</v>
      </c>
      <c r="F52" s="134">
        <v>419.12400000000002</v>
      </c>
      <c r="G52" s="436">
        <f t="shared" si="9"/>
        <v>1.4839399518481802E-2</v>
      </c>
      <c r="H52" s="134">
        <v>67.58</v>
      </c>
      <c r="I52" s="437">
        <f t="shared" si="10"/>
        <v>2.3927205778218382E-3</v>
      </c>
      <c r="J52" s="134">
        <v>435.97</v>
      </c>
      <c r="K52" s="437">
        <f t="shared" si="7"/>
        <v>1.5435844781192467E-2</v>
      </c>
      <c r="L52" s="347">
        <v>0</v>
      </c>
      <c r="M52" s="437">
        <v>0</v>
      </c>
      <c r="N52" s="469">
        <v>106</v>
      </c>
      <c r="O52" s="438">
        <f t="shared" si="5"/>
        <v>3.7530094887409716E-3</v>
      </c>
      <c r="P52" s="357">
        <v>28244</v>
      </c>
      <c r="Q52" s="351"/>
      <c r="R52" s="134"/>
      <c r="S52" s="203"/>
      <c r="T52" s="423">
        <v>2006</v>
      </c>
      <c r="U52" s="421"/>
    </row>
    <row r="53" spans="1:21">
      <c r="A53" s="251">
        <v>2007</v>
      </c>
      <c r="B53" s="134">
        <v>9364.3359999999993</v>
      </c>
      <c r="C53" s="436">
        <f t="shared" si="6"/>
        <v>0.32367826898482593</v>
      </c>
      <c r="D53" s="134">
        <v>18356.775000000001</v>
      </c>
      <c r="E53" s="436">
        <f t="shared" si="8"/>
        <v>0.63450191835747127</v>
      </c>
      <c r="F53" s="134">
        <v>478.67700000000002</v>
      </c>
      <c r="G53" s="436">
        <f t="shared" si="9"/>
        <v>1.6545470256817948E-2</v>
      </c>
      <c r="H53" s="134">
        <v>105.974</v>
      </c>
      <c r="I53" s="437">
        <f t="shared" si="10"/>
        <v>3.6629912550551315E-3</v>
      </c>
      <c r="J53" s="134">
        <v>495.77600000000001</v>
      </c>
      <c r="K53" s="437">
        <f t="shared" si="7"/>
        <v>1.7136497182952543E-2</v>
      </c>
      <c r="L53" s="347">
        <v>0</v>
      </c>
      <c r="M53" s="437">
        <v>0</v>
      </c>
      <c r="N53" s="469">
        <v>130</v>
      </c>
      <c r="O53" s="438">
        <f t="shared" si="5"/>
        <v>4.4934499325982513E-3</v>
      </c>
      <c r="P53" s="357">
        <v>28931</v>
      </c>
      <c r="Q53" s="351"/>
      <c r="R53" s="134"/>
      <c r="S53" s="203"/>
      <c r="T53" s="423">
        <v>2007</v>
      </c>
      <c r="U53" s="421"/>
    </row>
    <row r="54" spans="1:21">
      <c r="A54" s="251">
        <v>2008</v>
      </c>
      <c r="B54" s="134">
        <v>9999.5570000000007</v>
      </c>
      <c r="C54" s="436">
        <f t="shared" si="6"/>
        <v>0.33740112022134494</v>
      </c>
      <c r="D54" s="134">
        <v>18331.531999999999</v>
      </c>
      <c r="E54" s="436">
        <f t="shared" si="8"/>
        <v>0.61853534433309709</v>
      </c>
      <c r="F54" s="134">
        <v>419.15</v>
      </c>
      <c r="G54" s="436">
        <f t="shared" si="9"/>
        <v>1.4142794479873131E-2</v>
      </c>
      <c r="H54" s="134">
        <v>65.659000000000006</v>
      </c>
      <c r="I54" s="437">
        <f t="shared" si="10"/>
        <v>2.2154401592603843E-3</v>
      </c>
      <c r="J54" s="134">
        <v>593.13800000000003</v>
      </c>
      <c r="K54" s="437">
        <f t="shared" si="7"/>
        <v>2.0013429159496575E-2</v>
      </c>
      <c r="L54" s="347">
        <v>0</v>
      </c>
      <c r="M54" s="437">
        <v>0</v>
      </c>
      <c r="N54" s="469">
        <v>228</v>
      </c>
      <c r="O54" s="438">
        <f t="shared" si="5"/>
        <v>7.6930863447717381E-3</v>
      </c>
      <c r="P54" s="357">
        <v>29637</v>
      </c>
      <c r="Q54" s="351"/>
      <c r="R54" s="134"/>
      <c r="S54" s="203"/>
      <c r="T54" s="423">
        <v>2008</v>
      </c>
      <c r="U54" s="421"/>
    </row>
    <row r="55" spans="1:21">
      <c r="A55" s="251">
        <v>2009</v>
      </c>
      <c r="B55" s="134">
        <v>9505.94</v>
      </c>
      <c r="C55" s="436">
        <f t="shared" si="6"/>
        <v>0.35585445288810691</v>
      </c>
      <c r="D55" s="134">
        <v>15611.279</v>
      </c>
      <c r="E55" s="436">
        <f t="shared" si="8"/>
        <v>0.58440755437427472</v>
      </c>
      <c r="F55" s="134">
        <v>490.43299999999999</v>
      </c>
      <c r="G55" s="436">
        <f t="shared" si="9"/>
        <v>1.8359338149964436E-2</v>
      </c>
      <c r="H55" s="134">
        <v>77.762</v>
      </c>
      <c r="I55" s="437">
        <f t="shared" si="10"/>
        <v>2.9110171077752407E-3</v>
      </c>
      <c r="J55" s="134">
        <v>820.92399999999998</v>
      </c>
      <c r="K55" s="437">
        <f t="shared" si="7"/>
        <v>3.0731254445401115E-2</v>
      </c>
      <c r="L55" s="347">
        <v>0</v>
      </c>
      <c r="M55" s="437">
        <v>0</v>
      </c>
      <c r="N55" s="469">
        <v>206</v>
      </c>
      <c r="O55" s="438">
        <f t="shared" si="5"/>
        <v>7.7116010931007374E-3</v>
      </c>
      <c r="P55" s="357">
        <v>26713</v>
      </c>
      <c r="Q55" s="351"/>
      <c r="R55" s="134"/>
      <c r="S55" s="203"/>
      <c r="T55" s="423">
        <v>2009</v>
      </c>
      <c r="U55" s="421"/>
    </row>
    <row r="56" spans="1:21">
      <c r="A56" s="251">
        <v>2010</v>
      </c>
      <c r="B56" s="134">
        <v>9414.6620000000003</v>
      </c>
      <c r="C56" s="436">
        <f t="shared" si="6"/>
        <v>0.31602369843241246</v>
      </c>
      <c r="D56" s="134">
        <v>18600.633999999998</v>
      </c>
      <c r="E56" s="436">
        <f t="shared" si="8"/>
        <v>0.62437091739115835</v>
      </c>
      <c r="F56" s="134">
        <v>408.50099999999998</v>
      </c>
      <c r="G56" s="436">
        <f t="shared" si="9"/>
        <v>1.3712228525393574E-2</v>
      </c>
      <c r="H56" s="134">
        <v>57.112000000000002</v>
      </c>
      <c r="I56" s="437">
        <f t="shared" si="10"/>
        <v>1.9170890537410629E-3</v>
      </c>
      <c r="J56" s="134">
        <v>930.23299999999995</v>
      </c>
      <c r="K56" s="437">
        <f t="shared" si="7"/>
        <v>3.1225302943842098E-2</v>
      </c>
      <c r="L56" s="347">
        <v>0</v>
      </c>
      <c r="M56" s="437">
        <v>0</v>
      </c>
      <c r="N56" s="469">
        <v>380</v>
      </c>
      <c r="O56" s="438">
        <f t="shared" si="5"/>
        <v>1.2755530193682656E-2</v>
      </c>
      <c r="P56" s="357">
        <v>29791</v>
      </c>
      <c r="Q56" s="278"/>
      <c r="R56" s="134"/>
      <c r="S56" s="203"/>
      <c r="T56" s="423">
        <v>2010</v>
      </c>
      <c r="U56" s="421"/>
    </row>
    <row r="57" spans="1:21">
      <c r="A57" s="333">
        <v>2011</v>
      </c>
      <c r="B57" s="432">
        <v>12596</v>
      </c>
      <c r="C57" s="436">
        <f t="shared" si="6"/>
        <v>0.41806897009525706</v>
      </c>
      <c r="D57" s="358">
        <v>15056</v>
      </c>
      <c r="E57" s="436">
        <f t="shared" si="8"/>
        <v>0.49971787978359722</v>
      </c>
      <c r="F57" s="134">
        <v>461</v>
      </c>
      <c r="G57" s="436">
        <f t="shared" si="9"/>
        <v>1.5300872913140164E-2</v>
      </c>
      <c r="H57" s="134">
        <v>418</v>
      </c>
      <c r="I57" s="437">
        <f t="shared" si="10"/>
        <v>1.3873676524278934E-2</v>
      </c>
      <c r="J57" s="134">
        <v>1166</v>
      </c>
      <c r="K57" s="437">
        <f t="shared" si="7"/>
        <v>3.8700255567725446E-2</v>
      </c>
      <c r="L57" s="347">
        <v>0</v>
      </c>
      <c r="M57" s="437">
        <v>0</v>
      </c>
      <c r="N57" s="469">
        <v>333</v>
      </c>
      <c r="O57" s="438">
        <f t="shared" si="5"/>
        <v>1.1052474360250921E-2</v>
      </c>
      <c r="P57" s="359">
        <v>30129</v>
      </c>
      <c r="Q57" s="278"/>
      <c r="R57" s="358"/>
      <c r="S57" s="203"/>
      <c r="T57" s="423">
        <v>2011</v>
      </c>
      <c r="U57" s="421"/>
    </row>
    <row r="58" spans="1:21">
      <c r="A58" s="333">
        <v>2012</v>
      </c>
      <c r="B58" s="432">
        <v>11283</v>
      </c>
      <c r="C58" s="436">
        <f t="shared" si="6"/>
        <v>0.40579032548102861</v>
      </c>
      <c r="D58" s="358">
        <v>13987</v>
      </c>
      <c r="E58" s="436">
        <f t="shared" si="8"/>
        <v>0.50303902175867654</v>
      </c>
      <c r="F58" s="134">
        <v>467</v>
      </c>
      <c r="G58" s="436">
        <f t="shared" si="9"/>
        <v>1.679554037043697E-2</v>
      </c>
      <c r="H58" s="134">
        <v>464</v>
      </c>
      <c r="I58" s="437">
        <f t="shared" si="10"/>
        <v>1.6687646106815321E-2</v>
      </c>
      <c r="J58" s="134">
        <v>1262</v>
      </c>
      <c r="K58" s="437">
        <f t="shared" si="7"/>
        <v>4.5387520230174429E-2</v>
      </c>
      <c r="L58" s="347">
        <v>0</v>
      </c>
      <c r="M58" s="437">
        <v>0</v>
      </c>
      <c r="N58" s="469">
        <v>341</v>
      </c>
      <c r="O58" s="438">
        <f t="shared" si="5"/>
        <v>1.2263981298327639E-2</v>
      </c>
      <c r="P58" s="359">
        <v>27805</v>
      </c>
      <c r="Q58" s="278"/>
      <c r="R58" s="358"/>
      <c r="S58" s="203"/>
      <c r="T58" s="423">
        <v>2012</v>
      </c>
      <c r="U58" s="421"/>
    </row>
    <row r="59" spans="1:21">
      <c r="A59" s="333">
        <v>2013</v>
      </c>
      <c r="B59" s="432">
        <v>9638</v>
      </c>
      <c r="C59" s="436">
        <f t="shared" si="6"/>
        <v>0.34810560913063893</v>
      </c>
      <c r="D59" s="358">
        <v>14880</v>
      </c>
      <c r="E59" s="436">
        <f t="shared" si="8"/>
        <v>0.53743634196554335</v>
      </c>
      <c r="F59" s="134">
        <v>462</v>
      </c>
      <c r="G59" s="436">
        <f t="shared" si="9"/>
        <v>1.6686531585220502E-2</v>
      </c>
      <c r="H59" s="134">
        <v>614</v>
      </c>
      <c r="I59" s="437">
        <f t="shared" si="10"/>
        <v>2.2176472712825513E-2</v>
      </c>
      <c r="J59" s="134">
        <v>1755</v>
      </c>
      <c r="K59" s="437">
        <f t="shared" si="7"/>
        <v>6.3387149203597351E-2</v>
      </c>
      <c r="L59" s="347">
        <v>0</v>
      </c>
      <c r="M59" s="437">
        <v>0</v>
      </c>
      <c r="N59" s="469">
        <v>338</v>
      </c>
      <c r="O59" s="438">
        <f t="shared" si="5"/>
        <v>1.2207895402174306E-2</v>
      </c>
      <c r="P59" s="359">
        <v>27687</v>
      </c>
      <c r="Q59" s="278"/>
      <c r="R59" s="358"/>
      <c r="S59" s="203"/>
      <c r="T59" s="423">
        <v>2013</v>
      </c>
      <c r="U59" s="421"/>
    </row>
    <row r="60" spans="1:21">
      <c r="A60" s="251">
        <v>2014</v>
      </c>
      <c r="B60" s="358">
        <v>11483</v>
      </c>
      <c r="C60" s="436">
        <f t="shared" si="6"/>
        <v>0.37950294137087714</v>
      </c>
      <c r="D60" s="358">
        <v>15579</v>
      </c>
      <c r="E60" s="436">
        <f t="shared" si="8"/>
        <v>0.51487209994051164</v>
      </c>
      <c r="F60" s="134">
        <v>428</v>
      </c>
      <c r="G60" s="436">
        <f t="shared" si="9"/>
        <v>1.4145019498975477E-2</v>
      </c>
      <c r="H60" s="134">
        <v>515</v>
      </c>
      <c r="I60" s="437">
        <f t="shared" si="10"/>
        <v>1.7020292154141053E-2</v>
      </c>
      <c r="J60" s="134">
        <v>1974</v>
      </c>
      <c r="K60" s="437">
        <f t="shared" si="7"/>
        <v>6.5238945072377555E-2</v>
      </c>
      <c r="L60" s="347">
        <v>0</v>
      </c>
      <c r="M60" s="437">
        <v>0</v>
      </c>
      <c r="N60" s="469">
        <v>278</v>
      </c>
      <c r="O60" s="438">
        <f t="shared" si="5"/>
        <v>9.1876528521382776E-3</v>
      </c>
      <c r="P60" s="359">
        <v>30258</v>
      </c>
      <c r="Q60" s="278"/>
      <c r="R60" s="358"/>
      <c r="S60" s="203"/>
      <c r="T60" s="423">
        <v>2014</v>
      </c>
      <c r="U60" s="421"/>
    </row>
    <row r="61" spans="1:21">
      <c r="A61" s="251">
        <v>2015</v>
      </c>
      <c r="B61" s="358">
        <v>9888</v>
      </c>
      <c r="C61" s="436">
        <f t="shared" si="6"/>
        <v>0.33745136850726914</v>
      </c>
      <c r="D61" s="358">
        <v>16013</v>
      </c>
      <c r="E61" s="436">
        <f t="shared" si="8"/>
        <v>0.54648146884171733</v>
      </c>
      <c r="F61" s="134">
        <v>496</v>
      </c>
      <c r="G61" s="436">
        <f t="shared" si="9"/>
        <v>1.6927172206675313E-2</v>
      </c>
      <c r="H61" s="134">
        <v>599</v>
      </c>
      <c r="I61" s="437">
        <f t="shared" si="10"/>
        <v>2.0442290628626032E-2</v>
      </c>
      <c r="J61" s="134">
        <v>1965</v>
      </c>
      <c r="K61" s="437">
        <f t="shared" si="7"/>
        <v>6.7060268923622962E-2</v>
      </c>
      <c r="L61" s="347">
        <v>0</v>
      </c>
      <c r="M61" s="437">
        <v>0</v>
      </c>
      <c r="N61" s="469">
        <v>341</v>
      </c>
      <c r="O61" s="438">
        <f t="shared" si="5"/>
        <v>1.1637430892089276E-2</v>
      </c>
      <c r="P61" s="359">
        <v>29302</v>
      </c>
      <c r="Q61" s="278"/>
      <c r="R61" s="358"/>
      <c r="S61" s="203"/>
      <c r="T61" s="423">
        <v>2015</v>
      </c>
      <c r="U61" s="421"/>
    </row>
    <row r="62" spans="1:21">
      <c r="A62" s="114">
        <v>2016</v>
      </c>
      <c r="B62" s="347">
        <v>10083</v>
      </c>
      <c r="C62" s="436">
        <f t="shared" si="6"/>
        <v>0.36290670889720705</v>
      </c>
      <c r="D62" s="347">
        <v>14269</v>
      </c>
      <c r="E62" s="436">
        <f t="shared" si="8"/>
        <v>0.51356896055283618</v>
      </c>
      <c r="F62" s="382">
        <v>460</v>
      </c>
      <c r="G62" s="436">
        <f t="shared" si="9"/>
        <v>1.6556291390728478E-2</v>
      </c>
      <c r="H62" s="382">
        <v>476</v>
      </c>
      <c r="I62" s="437">
        <f t="shared" si="10"/>
        <v>1.7132162395623381E-2</v>
      </c>
      <c r="J62" s="355">
        <v>2140</v>
      </c>
      <c r="K62" s="437">
        <f t="shared" si="7"/>
        <v>7.7022746904693351E-2</v>
      </c>
      <c r="L62" s="384">
        <v>8</v>
      </c>
      <c r="M62" s="437">
        <f>L62/P62</f>
        <v>2.8793550244745177E-4</v>
      </c>
      <c r="N62" s="469">
        <v>356</v>
      </c>
      <c r="O62" s="438">
        <f>N62/P62</f>
        <v>1.2813129858911605E-2</v>
      </c>
      <c r="P62" s="431">
        <v>27784</v>
      </c>
      <c r="Q62" s="278"/>
      <c r="R62" s="347"/>
      <c r="S62" s="203"/>
      <c r="T62" s="422">
        <v>2016</v>
      </c>
      <c r="U62" s="421"/>
    </row>
    <row r="63" spans="1:21">
      <c r="A63" s="114">
        <v>2017</v>
      </c>
      <c r="B63" s="347">
        <v>10946</v>
      </c>
      <c r="C63" s="436">
        <f t="shared" si="6"/>
        <v>0.38786719109882711</v>
      </c>
      <c r="D63" s="347">
        <v>13864</v>
      </c>
      <c r="E63" s="436">
        <f t="shared" si="8"/>
        <v>0.49126536976010771</v>
      </c>
      <c r="F63" s="382">
        <v>459</v>
      </c>
      <c r="G63" s="436">
        <f t="shared" si="9"/>
        <v>1.6264483894971829E-2</v>
      </c>
      <c r="H63" s="382">
        <v>417</v>
      </c>
      <c r="I63" s="437">
        <f t="shared" si="10"/>
        <v>1.4776230466673753E-2</v>
      </c>
      <c r="J63" s="355">
        <v>2155</v>
      </c>
      <c r="K63" s="437">
        <f t="shared" si="7"/>
        <v>7.6361574713865565E-2</v>
      </c>
      <c r="L63" s="384">
        <v>14</v>
      </c>
      <c r="M63" s="437">
        <f>L63/P63</f>
        <v>4.9608447609935866E-4</v>
      </c>
      <c r="N63" s="469">
        <v>367</v>
      </c>
      <c r="O63" s="438">
        <f>N63/P63</f>
        <v>1.300450019489033E-2</v>
      </c>
      <c r="P63" s="431">
        <v>28221</v>
      </c>
      <c r="Q63" s="278"/>
      <c r="R63" s="347"/>
      <c r="S63" s="203"/>
      <c r="T63" s="422"/>
      <c r="U63" s="421"/>
    </row>
    <row r="64" spans="1:21">
      <c r="A64" s="333">
        <v>2018</v>
      </c>
      <c r="B64" s="227">
        <v>11405</v>
      </c>
      <c r="C64" s="436">
        <f t="shared" si="6"/>
        <v>0.40450434474197555</v>
      </c>
      <c r="D64" s="227">
        <v>13360</v>
      </c>
      <c r="E64" s="436">
        <f t="shared" si="8"/>
        <v>0.47384287994325236</v>
      </c>
      <c r="F64" s="134">
        <v>446</v>
      </c>
      <c r="G64" s="436">
        <f t="shared" si="9"/>
        <v>1.5818407519063663E-2</v>
      </c>
      <c r="H64" s="44">
        <v>476</v>
      </c>
      <c r="I64" s="437">
        <f t="shared" si="10"/>
        <v>1.6882425962050009E-2</v>
      </c>
      <c r="J64" s="44">
        <v>2153</v>
      </c>
      <c r="K64" s="437">
        <f t="shared" si="7"/>
        <v>7.6361056924986695E-2</v>
      </c>
      <c r="L64" s="53">
        <v>34</v>
      </c>
      <c r="M64" s="437">
        <f>L64/P64</f>
        <v>1.2058875687178579E-3</v>
      </c>
      <c r="N64" s="44">
        <v>326</v>
      </c>
      <c r="O64" s="438">
        <f>N64/P64</f>
        <v>1.1562333747118283E-2</v>
      </c>
      <c r="P64" s="494">
        <v>28195</v>
      </c>
    </row>
    <row r="65" spans="1:16">
      <c r="A65" s="333"/>
      <c r="B65" s="227"/>
      <c r="C65" s="228"/>
      <c r="D65" s="227"/>
      <c r="E65" s="267"/>
      <c r="F65" s="134"/>
      <c r="G65" s="72"/>
      <c r="H65" s="44"/>
      <c r="I65" s="72"/>
      <c r="J65" s="44"/>
      <c r="K65" s="67"/>
      <c r="L65" s="53"/>
      <c r="M65" s="44"/>
      <c r="N65" s="44"/>
      <c r="O65" s="44"/>
    </row>
    <row r="66" spans="1:16">
      <c r="A66" s="52" t="s">
        <v>30</v>
      </c>
      <c r="C66" s="48"/>
      <c r="D66" s="48" t="s">
        <v>13</v>
      </c>
      <c r="E66" s="82"/>
      <c r="F66" s="48"/>
      <c r="H66" s="48"/>
      <c r="I66" s="49"/>
      <c r="J66" s="49"/>
      <c r="K66" s="49"/>
      <c r="L66" s="50"/>
      <c r="M66" s="44"/>
      <c r="N66" s="44"/>
      <c r="O66" s="44"/>
    </row>
    <row r="67" spans="1:16">
      <c r="A67" s="48" t="s">
        <v>249</v>
      </c>
      <c r="C67" s="82"/>
      <c r="D67" s="82"/>
      <c r="E67" s="82"/>
      <c r="F67" s="82"/>
      <c r="G67" s="82"/>
      <c r="H67" s="82"/>
      <c r="I67" s="84"/>
      <c r="J67" s="84"/>
      <c r="K67" s="84"/>
      <c r="L67" s="50"/>
      <c r="M67" s="44"/>
      <c r="N67" s="44"/>
      <c r="O67" s="44"/>
    </row>
    <row r="68" spans="1:16">
      <c r="A68" s="46"/>
      <c r="B68" s="48"/>
      <c r="C68" s="48"/>
      <c r="D68" s="82"/>
      <c r="E68" s="82"/>
      <c r="F68" s="48"/>
      <c r="G68" s="49"/>
      <c r="H68" s="48"/>
      <c r="I68" s="49"/>
      <c r="J68" s="49"/>
      <c r="K68" s="49"/>
      <c r="L68" s="51"/>
      <c r="M68" s="46"/>
      <c r="N68" s="46"/>
      <c r="O68" s="46"/>
    </row>
    <row r="69" spans="1:16" ht="28.15" customHeight="1">
      <c r="A69" s="537" t="s">
        <v>372</v>
      </c>
      <c r="B69" s="538"/>
      <c r="C69" s="538"/>
      <c r="D69" s="538"/>
      <c r="E69" s="538"/>
      <c r="F69" s="538"/>
      <c r="G69" s="538"/>
      <c r="H69" s="538"/>
      <c r="I69" s="538"/>
      <c r="J69" s="538"/>
      <c r="K69" s="538"/>
      <c r="L69" s="538"/>
      <c r="M69" s="539"/>
      <c r="N69" s="465"/>
      <c r="O69" s="465"/>
    </row>
    <row r="70" spans="1:16" ht="48" customHeight="1">
      <c r="A70" s="542" t="s">
        <v>250</v>
      </c>
      <c r="B70" s="544"/>
      <c r="C70" s="544"/>
      <c r="D70" s="544"/>
      <c r="E70" s="544"/>
      <c r="F70" s="544"/>
      <c r="G70" s="544"/>
      <c r="H70" s="544"/>
      <c r="I70" s="544"/>
      <c r="J70" s="544"/>
      <c r="K70" s="544"/>
      <c r="L70" s="544"/>
      <c r="M70" s="544"/>
      <c r="N70" s="466"/>
      <c r="O70" s="466"/>
    </row>
    <row r="71" spans="1:16" ht="13.9" customHeight="1">
      <c r="A71" s="47" t="s">
        <v>31</v>
      </c>
      <c r="B71" s="48"/>
      <c r="C71" s="48"/>
      <c r="D71" s="82"/>
      <c r="E71" s="82"/>
      <c r="F71" s="48"/>
      <c r="G71" s="49"/>
      <c r="H71" s="48"/>
      <c r="I71" s="49"/>
      <c r="J71" s="49"/>
      <c r="K71" s="49"/>
      <c r="L71" s="45"/>
      <c r="M71" s="46"/>
      <c r="N71" s="46"/>
      <c r="O71" s="46"/>
    </row>
    <row r="72" spans="1:16" ht="25.9" customHeight="1">
      <c r="A72" s="542" t="s">
        <v>261</v>
      </c>
      <c r="B72" s="543"/>
      <c r="C72" s="543"/>
      <c r="D72" s="543"/>
      <c r="E72" s="543"/>
      <c r="F72" s="543"/>
      <c r="G72" s="543"/>
      <c r="H72" s="543"/>
      <c r="I72" s="543"/>
      <c r="J72" s="543"/>
      <c r="K72" s="543"/>
      <c r="L72" s="543"/>
      <c r="M72" s="543"/>
      <c r="N72" s="463"/>
      <c r="O72" s="463"/>
    </row>
    <row r="73" spans="1:16" ht="17.45" customHeight="1">
      <c r="A73" s="537" t="s">
        <v>389</v>
      </c>
      <c r="B73" s="537"/>
      <c r="C73" s="537"/>
      <c r="D73" s="537"/>
      <c r="E73" s="537"/>
      <c r="F73" s="537"/>
      <c r="G73" s="537"/>
      <c r="H73" s="537"/>
      <c r="I73" s="537"/>
      <c r="J73" s="537"/>
      <c r="K73" s="537"/>
      <c r="L73" s="537"/>
      <c r="M73" s="537"/>
      <c r="N73" s="464"/>
      <c r="O73" s="464"/>
      <c r="P73" s="435"/>
    </row>
    <row r="74" spans="1:16" ht="14.25" customHeight="1">
      <c r="A74" s="537"/>
      <c r="B74" s="537"/>
      <c r="C74" s="537"/>
      <c r="D74" s="537"/>
      <c r="E74" s="537"/>
      <c r="F74" s="537"/>
      <c r="G74" s="537"/>
      <c r="H74" s="537"/>
      <c r="I74" s="537"/>
      <c r="J74" s="537"/>
      <c r="K74" s="537"/>
      <c r="L74" s="537"/>
      <c r="M74" s="537"/>
      <c r="N74" s="464"/>
      <c r="O74" s="464"/>
      <c r="P74" s="434"/>
    </row>
    <row r="75" spans="1:16" ht="14.45" customHeight="1">
      <c r="A75" s="535" t="s">
        <v>378</v>
      </c>
      <c r="B75" s="535"/>
      <c r="C75" s="535"/>
      <c r="D75" s="535"/>
      <c r="E75" s="535"/>
      <c r="F75" s="535"/>
      <c r="G75" s="535"/>
      <c r="H75" s="535"/>
      <c r="I75" s="535"/>
      <c r="J75" s="535"/>
      <c r="K75" s="535"/>
      <c r="L75" s="535"/>
      <c r="M75" s="535"/>
      <c r="N75" s="464"/>
      <c r="O75" s="464"/>
      <c r="P75" s="434"/>
    </row>
    <row r="76" spans="1:16" ht="72" customHeight="1">
      <c r="A76" s="535"/>
      <c r="B76" s="535"/>
      <c r="C76" s="535"/>
      <c r="D76" s="535"/>
      <c r="E76" s="535"/>
      <c r="F76" s="535"/>
      <c r="G76" s="535"/>
      <c r="H76" s="535"/>
      <c r="I76" s="535"/>
      <c r="J76" s="535"/>
      <c r="K76" s="535"/>
      <c r="L76" s="535"/>
      <c r="M76" s="535"/>
      <c r="N76" s="464"/>
      <c r="O76" s="464"/>
      <c r="P76" s="434"/>
    </row>
    <row r="77" spans="1:16" ht="14.45" customHeight="1">
      <c r="A77" s="464"/>
      <c r="B77" s="464"/>
      <c r="C77" s="464"/>
      <c r="D77" s="464"/>
      <c r="E77" s="464"/>
      <c r="F77" s="464"/>
      <c r="G77" s="464"/>
      <c r="H77" s="464"/>
      <c r="I77" s="464"/>
      <c r="J77" s="464"/>
      <c r="K77" s="464"/>
      <c r="L77" s="464"/>
      <c r="M77" s="464"/>
      <c r="N77" s="464"/>
      <c r="O77" s="464"/>
      <c r="P77" s="434"/>
    </row>
    <row r="78" spans="1:16" ht="14.45" customHeight="1">
      <c r="A78" s="464"/>
      <c r="B78" s="464"/>
      <c r="C78" s="464"/>
      <c r="D78" s="464"/>
      <c r="E78" s="464"/>
      <c r="F78" s="464"/>
      <c r="G78" s="464"/>
      <c r="H78" s="464"/>
      <c r="I78" s="464"/>
      <c r="J78" s="464"/>
      <c r="K78" s="464"/>
      <c r="L78" s="464"/>
      <c r="M78" s="464"/>
      <c r="N78" s="464"/>
      <c r="O78" s="464"/>
      <c r="P78" s="434"/>
    </row>
    <row r="79" spans="1:16" ht="60" customHeight="1">
      <c r="A79" s="536" t="s">
        <v>373</v>
      </c>
      <c r="B79" s="536"/>
      <c r="C79" s="536"/>
      <c r="D79" s="536"/>
      <c r="E79" s="536"/>
      <c r="F79" s="536"/>
      <c r="G79" s="536"/>
      <c r="H79" s="536"/>
      <c r="I79" s="536"/>
      <c r="J79" s="536"/>
      <c r="K79" s="536"/>
      <c r="L79" s="536"/>
      <c r="M79" s="536"/>
      <c r="N79" s="463"/>
      <c r="O79" s="463"/>
    </row>
    <row r="102" spans="2:7">
      <c r="C102" t="s">
        <v>286</v>
      </c>
    </row>
    <row r="103" spans="2:7">
      <c r="B103" s="329">
        <v>2015</v>
      </c>
      <c r="C103" s="330" t="s">
        <v>251</v>
      </c>
      <c r="D103" s="330" t="s">
        <v>252</v>
      </c>
      <c r="E103" s="330" t="s">
        <v>141</v>
      </c>
      <c r="F103" s="330" t="s">
        <v>146</v>
      </c>
      <c r="G103" s="330" t="s">
        <v>272</v>
      </c>
    </row>
    <row r="104" spans="2:7">
      <c r="C104" s="227">
        <v>16013</v>
      </c>
      <c r="D104" s="227">
        <v>9888</v>
      </c>
      <c r="E104" s="44">
        <v>599</v>
      </c>
      <c r="F104" s="44">
        <v>1965</v>
      </c>
      <c r="G104" s="134">
        <v>496</v>
      </c>
    </row>
  </sheetData>
  <mergeCells count="13">
    <mergeCell ref="N3:O3"/>
    <mergeCell ref="A75:M76"/>
    <mergeCell ref="A79:M79"/>
    <mergeCell ref="A69:M69"/>
    <mergeCell ref="D3:E3"/>
    <mergeCell ref="B3:C3"/>
    <mergeCell ref="F3:G3"/>
    <mergeCell ref="H3:I3"/>
    <mergeCell ref="A72:M72"/>
    <mergeCell ref="J3:K3"/>
    <mergeCell ref="A70:M70"/>
    <mergeCell ref="L3:M3"/>
    <mergeCell ref="A73:M7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workbookViewId="0"/>
  </sheetViews>
  <sheetFormatPr defaultRowHeight="15"/>
  <cols>
    <col min="2" max="2" width="11.140625" customWidth="1"/>
    <col min="3" max="3" width="11.85546875" customWidth="1"/>
    <col min="8" max="8" width="9.140625" bestFit="1" customWidth="1"/>
  </cols>
  <sheetData>
    <row r="1" spans="1:11" ht="18">
      <c r="A1" s="43" t="s">
        <v>408</v>
      </c>
      <c r="B1" s="55"/>
      <c r="C1" s="55"/>
      <c r="D1" s="56"/>
      <c r="E1" s="56"/>
      <c r="F1" s="56"/>
      <c r="G1" s="56"/>
      <c r="H1" s="56"/>
      <c r="I1" s="56"/>
      <c r="J1" s="56"/>
      <c r="K1" s="56"/>
    </row>
    <row r="2" spans="1:11">
      <c r="A2" s="54"/>
      <c r="B2" s="54"/>
      <c r="C2" s="54"/>
      <c r="D2" s="54"/>
      <c r="E2" s="54"/>
      <c r="F2" s="54"/>
      <c r="G2" s="54"/>
      <c r="H2" s="54"/>
      <c r="I2" s="54"/>
      <c r="J2" s="54"/>
      <c r="K2" s="54"/>
    </row>
    <row r="3" spans="1:11">
      <c r="A3" s="54"/>
      <c r="B3" s="545" t="s">
        <v>16</v>
      </c>
      <c r="C3" s="545"/>
      <c r="D3" s="545"/>
      <c r="E3" s="545"/>
      <c r="F3" s="546"/>
      <c r="G3" s="58"/>
      <c r="H3" s="57" t="s">
        <v>32</v>
      </c>
      <c r="I3" s="80"/>
      <c r="J3" s="54"/>
      <c r="K3" s="54"/>
    </row>
    <row r="4" spans="1:11" ht="25.5">
      <c r="A4" s="59" t="s">
        <v>18</v>
      </c>
      <c r="B4" s="59" t="s">
        <v>19</v>
      </c>
      <c r="C4" s="59" t="s">
        <v>20</v>
      </c>
      <c r="D4" s="59" t="s">
        <v>21</v>
      </c>
      <c r="E4" s="59" t="s">
        <v>33</v>
      </c>
      <c r="F4" s="60" t="s">
        <v>34</v>
      </c>
      <c r="G4" s="61"/>
      <c r="H4" s="59" t="s">
        <v>6</v>
      </c>
      <c r="I4" s="64"/>
      <c r="J4" s="62"/>
      <c r="K4" s="62"/>
    </row>
    <row r="5" spans="1:11">
      <c r="A5" s="63"/>
      <c r="B5" s="64"/>
      <c r="C5" s="64"/>
      <c r="D5" s="64"/>
      <c r="E5" s="64"/>
      <c r="F5" s="64"/>
      <c r="G5" s="65"/>
      <c r="H5" s="64"/>
      <c r="I5" s="64"/>
      <c r="J5" s="62"/>
      <c r="K5" s="62"/>
    </row>
    <row r="6" spans="1:11">
      <c r="A6" s="66">
        <v>1960</v>
      </c>
      <c r="B6" s="67">
        <v>935</v>
      </c>
      <c r="C6" s="67">
        <v>479</v>
      </c>
      <c r="D6" s="75">
        <v>2951</v>
      </c>
      <c r="E6" s="68">
        <v>209</v>
      </c>
      <c r="F6" s="69">
        <v>4575</v>
      </c>
      <c r="G6" s="70"/>
      <c r="H6" s="71">
        <v>686493</v>
      </c>
      <c r="I6" s="71"/>
      <c r="J6" s="62"/>
      <c r="K6" s="62"/>
    </row>
    <row r="7" spans="1:11">
      <c r="A7" s="66">
        <v>1961</v>
      </c>
      <c r="B7" s="67">
        <v>982</v>
      </c>
      <c r="C7" s="72">
        <v>518</v>
      </c>
      <c r="D7" s="76">
        <v>2975</v>
      </c>
      <c r="E7" s="73">
        <v>222</v>
      </c>
      <c r="F7" s="74">
        <v>4697</v>
      </c>
      <c r="G7" s="70"/>
      <c r="H7" s="71">
        <v>720120</v>
      </c>
      <c r="I7" s="71"/>
      <c r="J7" s="62"/>
      <c r="K7" s="62"/>
    </row>
    <row r="8" spans="1:11">
      <c r="A8" s="66">
        <v>1962</v>
      </c>
      <c r="B8" s="75">
        <v>1041</v>
      </c>
      <c r="C8" s="72">
        <v>551</v>
      </c>
      <c r="D8" s="76">
        <v>3099</v>
      </c>
      <c r="E8" s="73">
        <v>254</v>
      </c>
      <c r="F8" s="74">
        <v>4946</v>
      </c>
      <c r="G8" s="70"/>
      <c r="H8" s="71">
        <v>775381</v>
      </c>
      <c r="I8" s="71"/>
      <c r="J8" s="62"/>
      <c r="K8" s="62"/>
    </row>
    <row r="9" spans="1:11">
      <c r="A9" s="66">
        <v>1963</v>
      </c>
      <c r="B9" s="75">
        <v>1077</v>
      </c>
      <c r="C9" s="72">
        <v>574</v>
      </c>
      <c r="D9" s="76">
        <v>3191</v>
      </c>
      <c r="E9" s="73">
        <v>259</v>
      </c>
      <c r="F9" s="74">
        <v>5101</v>
      </c>
      <c r="G9" s="70"/>
      <c r="H9" s="71">
        <v>830079</v>
      </c>
      <c r="I9" s="71"/>
      <c r="J9" s="62"/>
      <c r="K9" s="62"/>
    </row>
    <row r="10" spans="1:11">
      <c r="A10" s="66">
        <v>1964</v>
      </c>
      <c r="B10" s="75">
        <v>1139</v>
      </c>
      <c r="C10" s="72">
        <v>610</v>
      </c>
      <c r="D10" s="76">
        <v>3544</v>
      </c>
      <c r="E10" s="73">
        <v>249</v>
      </c>
      <c r="F10" s="74">
        <v>5541</v>
      </c>
      <c r="G10" s="70"/>
      <c r="H10" s="71">
        <v>896059</v>
      </c>
      <c r="I10" s="71"/>
      <c r="J10" s="62"/>
      <c r="K10" s="62"/>
    </row>
    <row r="11" spans="1:11">
      <c r="A11" s="66">
        <v>1965</v>
      </c>
      <c r="B11" s="75">
        <v>1216</v>
      </c>
      <c r="C11" s="72">
        <v>654</v>
      </c>
      <c r="D11" s="76">
        <v>3939</v>
      </c>
      <c r="E11" s="73">
        <v>270</v>
      </c>
      <c r="F11" s="74">
        <v>6080</v>
      </c>
      <c r="G11" s="70"/>
      <c r="H11" s="71">
        <v>959493</v>
      </c>
      <c r="I11" s="71"/>
      <c r="J11" s="62"/>
      <c r="K11" s="62"/>
    </row>
    <row r="12" spans="1:11">
      <c r="A12" s="66">
        <v>1966</v>
      </c>
      <c r="B12" s="75">
        <v>1261</v>
      </c>
      <c r="C12" s="72">
        <v>698</v>
      </c>
      <c r="D12" s="76">
        <v>4657</v>
      </c>
      <c r="E12" s="73">
        <v>286</v>
      </c>
      <c r="F12" s="74">
        <v>6902</v>
      </c>
      <c r="G12" s="70"/>
      <c r="H12" s="71">
        <v>1035145</v>
      </c>
      <c r="I12" s="71"/>
      <c r="J12" s="62"/>
      <c r="K12" s="62"/>
    </row>
    <row r="13" spans="1:11">
      <c r="A13" s="66">
        <v>1967</v>
      </c>
      <c r="B13" s="75">
        <v>1291</v>
      </c>
      <c r="C13" s="72">
        <v>746</v>
      </c>
      <c r="D13" s="76">
        <v>4282</v>
      </c>
      <c r="E13" s="73">
        <v>293</v>
      </c>
      <c r="F13" s="74">
        <v>6612</v>
      </c>
      <c r="G13" s="70"/>
      <c r="H13" s="71">
        <v>1099137</v>
      </c>
      <c r="I13" s="71"/>
      <c r="J13" s="62"/>
      <c r="K13" s="62"/>
    </row>
    <row r="14" spans="1:11">
      <c r="A14" s="66">
        <v>1968</v>
      </c>
      <c r="B14" s="75">
        <v>1373</v>
      </c>
      <c r="C14" s="72">
        <v>805</v>
      </c>
      <c r="D14" s="76">
        <v>4982</v>
      </c>
      <c r="E14" s="73">
        <v>273</v>
      </c>
      <c r="F14" s="74">
        <v>7433</v>
      </c>
      <c r="G14" s="70"/>
      <c r="H14" s="71">
        <v>1202871</v>
      </c>
      <c r="I14" s="71"/>
      <c r="J14" s="62"/>
      <c r="K14" s="62"/>
    </row>
    <row r="15" spans="1:11">
      <c r="A15" s="66">
        <v>1969</v>
      </c>
      <c r="B15" s="75">
        <v>1462</v>
      </c>
      <c r="C15" s="72">
        <v>863</v>
      </c>
      <c r="D15" s="76">
        <v>6208</v>
      </c>
      <c r="E15" s="73">
        <v>247</v>
      </c>
      <c r="F15" s="74">
        <v>8781</v>
      </c>
      <c r="G15" s="70"/>
      <c r="H15" s="71">
        <v>1312406</v>
      </c>
      <c r="I15" s="71"/>
      <c r="J15" s="62"/>
      <c r="K15" s="62"/>
    </row>
    <row r="16" spans="1:11">
      <c r="A16" s="66">
        <v>1970</v>
      </c>
      <c r="B16" s="75">
        <v>1534</v>
      </c>
      <c r="C16" s="72">
        <v>924</v>
      </c>
      <c r="D16" s="76">
        <v>6029</v>
      </c>
      <c r="E16" s="73">
        <v>264</v>
      </c>
      <c r="F16" s="74">
        <v>8750</v>
      </c>
      <c r="G16" s="70"/>
      <c r="H16" s="71">
        <v>1392300</v>
      </c>
      <c r="I16" s="71"/>
      <c r="J16" s="62"/>
      <c r="K16" s="62"/>
    </row>
    <row r="17" spans="1:11">
      <c r="A17" s="66">
        <v>1971</v>
      </c>
      <c r="B17" s="75">
        <v>1633</v>
      </c>
      <c r="C17" s="72">
        <v>990</v>
      </c>
      <c r="D17" s="76">
        <v>5999</v>
      </c>
      <c r="E17" s="73">
        <v>268</v>
      </c>
      <c r="F17" s="74">
        <v>8890</v>
      </c>
      <c r="G17" s="70"/>
      <c r="H17" s="71">
        <v>1469306</v>
      </c>
      <c r="I17" s="71"/>
      <c r="J17" s="62"/>
      <c r="K17" s="62"/>
    </row>
    <row r="18" spans="1:11">
      <c r="A18" s="66">
        <v>1972</v>
      </c>
      <c r="B18" s="75">
        <v>1768</v>
      </c>
      <c r="C18" s="76">
        <v>1070</v>
      </c>
      <c r="D18" s="76">
        <v>5660</v>
      </c>
      <c r="E18" s="73">
        <v>265</v>
      </c>
      <c r="F18" s="74">
        <v>8763</v>
      </c>
      <c r="G18" s="70"/>
      <c r="H18" s="71">
        <v>1595161</v>
      </c>
      <c r="I18" s="71"/>
      <c r="J18" s="62"/>
      <c r="K18" s="62"/>
    </row>
    <row r="19" spans="1:11">
      <c r="A19" s="66">
        <v>1973</v>
      </c>
      <c r="B19" s="75">
        <v>1812</v>
      </c>
      <c r="C19" s="76">
        <v>1125</v>
      </c>
      <c r="D19" s="76">
        <v>5034</v>
      </c>
      <c r="E19" s="73">
        <v>246</v>
      </c>
      <c r="F19" s="74">
        <v>8217</v>
      </c>
      <c r="G19" s="70"/>
      <c r="H19" s="71">
        <v>1713380</v>
      </c>
      <c r="I19" s="71"/>
      <c r="J19" s="62"/>
      <c r="K19" s="62"/>
    </row>
    <row r="20" spans="1:11">
      <c r="A20" s="66">
        <v>1974</v>
      </c>
      <c r="B20" s="75">
        <v>1873</v>
      </c>
      <c r="C20" s="76">
        <v>1156</v>
      </c>
      <c r="D20" s="76">
        <v>5929</v>
      </c>
      <c r="E20" s="73">
        <v>213</v>
      </c>
      <c r="F20" s="74">
        <v>9171</v>
      </c>
      <c r="G20" s="70"/>
      <c r="H20" s="71">
        <v>1707852</v>
      </c>
      <c r="I20" s="71"/>
      <c r="J20" s="62"/>
      <c r="K20" s="62"/>
    </row>
    <row r="21" spans="1:11">
      <c r="A21" s="66">
        <v>1975</v>
      </c>
      <c r="B21" s="75">
        <v>2058</v>
      </c>
      <c r="C21" s="76">
        <v>1250</v>
      </c>
      <c r="D21" s="76">
        <v>5069</v>
      </c>
      <c r="E21" s="73">
        <v>197</v>
      </c>
      <c r="F21" s="74">
        <v>8575</v>
      </c>
      <c r="G21" s="70"/>
      <c r="H21" s="71">
        <v>1736267</v>
      </c>
      <c r="I21" s="71"/>
      <c r="J21" s="62"/>
      <c r="K21" s="62"/>
    </row>
    <row r="22" spans="1:11">
      <c r="A22" s="66">
        <v>1976</v>
      </c>
      <c r="B22" s="75">
        <v>2261</v>
      </c>
      <c r="C22" s="76">
        <v>1525</v>
      </c>
      <c r="D22" s="76">
        <v>5922</v>
      </c>
      <c r="E22" s="73">
        <v>203</v>
      </c>
      <c r="F22" s="74">
        <v>9911</v>
      </c>
      <c r="G22" s="70"/>
      <c r="H22" s="71">
        <v>1855246</v>
      </c>
      <c r="I22" s="71"/>
      <c r="J22" s="62"/>
      <c r="K22" s="62"/>
    </row>
    <row r="23" spans="1:11">
      <c r="A23" s="66">
        <v>1977</v>
      </c>
      <c r="B23" s="75">
        <v>2440</v>
      </c>
      <c r="C23" s="76">
        <v>1625</v>
      </c>
      <c r="D23" s="76">
        <v>5759</v>
      </c>
      <c r="E23" s="73">
        <v>189</v>
      </c>
      <c r="F23" s="74">
        <v>10013</v>
      </c>
      <c r="G23" s="70"/>
      <c r="H23" s="71">
        <v>1948361</v>
      </c>
      <c r="I23" s="71"/>
      <c r="J23" s="62"/>
      <c r="K23" s="62"/>
    </row>
    <row r="24" spans="1:11">
      <c r="A24" s="66">
        <v>1978</v>
      </c>
      <c r="B24" s="75">
        <v>2754</v>
      </c>
      <c r="C24" s="76">
        <v>1768</v>
      </c>
      <c r="D24" s="76">
        <v>6106</v>
      </c>
      <c r="E24" s="73">
        <v>158</v>
      </c>
      <c r="F24" s="74">
        <v>10786</v>
      </c>
      <c r="G24" s="70"/>
      <c r="H24" s="71">
        <v>2017922</v>
      </c>
      <c r="I24" s="71"/>
      <c r="J24" s="62"/>
      <c r="K24" s="62"/>
    </row>
    <row r="25" spans="1:11">
      <c r="A25" s="66">
        <v>1979</v>
      </c>
      <c r="B25" s="75">
        <v>2957</v>
      </c>
      <c r="C25" s="76">
        <v>1907</v>
      </c>
      <c r="D25" s="76">
        <v>6111</v>
      </c>
      <c r="E25" s="73">
        <v>154</v>
      </c>
      <c r="F25" s="74">
        <v>11129</v>
      </c>
      <c r="G25" s="70"/>
      <c r="H25" s="71">
        <v>2071099</v>
      </c>
      <c r="I25" s="71"/>
      <c r="J25" s="62"/>
      <c r="K25" s="62"/>
    </row>
    <row r="26" spans="1:11">
      <c r="A26" s="66">
        <v>1980</v>
      </c>
      <c r="B26" s="75">
        <v>2916</v>
      </c>
      <c r="C26" s="76">
        <v>1957</v>
      </c>
      <c r="D26" s="76">
        <v>5815</v>
      </c>
      <c r="E26" s="73">
        <v>137</v>
      </c>
      <c r="F26" s="74">
        <v>10825</v>
      </c>
      <c r="G26" s="70"/>
      <c r="H26" s="71">
        <v>2094449</v>
      </c>
      <c r="I26" s="71"/>
      <c r="J26" s="62"/>
      <c r="K26" s="62"/>
    </row>
    <row r="27" spans="1:11">
      <c r="A27" s="66">
        <v>1981</v>
      </c>
      <c r="B27" s="75">
        <v>2906</v>
      </c>
      <c r="C27" s="76">
        <v>2045</v>
      </c>
      <c r="D27" s="76">
        <v>5848</v>
      </c>
      <c r="E27" s="73">
        <v>157</v>
      </c>
      <c r="F27" s="74">
        <v>10956</v>
      </c>
      <c r="G27" s="70"/>
      <c r="H27" s="71">
        <v>2147103</v>
      </c>
      <c r="I27" s="71"/>
      <c r="J27" s="62"/>
      <c r="K27" s="62"/>
    </row>
    <row r="28" spans="1:11">
      <c r="A28" s="66">
        <v>1982</v>
      </c>
      <c r="B28" s="75">
        <v>3178</v>
      </c>
      <c r="C28" s="76">
        <v>2180</v>
      </c>
      <c r="D28" s="76">
        <v>4759</v>
      </c>
      <c r="E28" s="73">
        <v>159</v>
      </c>
      <c r="F28" s="74">
        <v>10276</v>
      </c>
      <c r="G28" s="70"/>
      <c r="H28" s="71">
        <v>2086441</v>
      </c>
      <c r="I28" s="71"/>
      <c r="J28" s="62"/>
      <c r="K28" s="62"/>
    </row>
    <row r="29" spans="1:11">
      <c r="A29" s="66">
        <v>1983</v>
      </c>
      <c r="B29" s="75">
        <v>3097</v>
      </c>
      <c r="C29" s="76">
        <v>2334</v>
      </c>
      <c r="D29" s="76">
        <v>4217</v>
      </c>
      <c r="E29" s="73">
        <v>166</v>
      </c>
      <c r="F29" s="74">
        <v>9813</v>
      </c>
      <c r="G29" s="70"/>
      <c r="H29" s="71">
        <v>2150955</v>
      </c>
      <c r="I29" s="71"/>
      <c r="J29" s="62"/>
      <c r="K29" s="62"/>
    </row>
    <row r="30" spans="1:11">
      <c r="A30" s="66">
        <v>1984</v>
      </c>
      <c r="B30" s="75">
        <v>3386</v>
      </c>
      <c r="C30" s="76">
        <v>2687</v>
      </c>
      <c r="D30" s="76">
        <v>5229</v>
      </c>
      <c r="E30" s="73">
        <v>164</v>
      </c>
      <c r="F30" s="74">
        <v>11466</v>
      </c>
      <c r="G30" s="70"/>
      <c r="H30" s="71">
        <v>2278372</v>
      </c>
      <c r="I30" s="71"/>
      <c r="J30" s="62"/>
      <c r="K30" s="62"/>
    </row>
    <row r="31" spans="1:11">
      <c r="A31" s="66">
        <v>1985</v>
      </c>
      <c r="B31" s="75">
        <v>3505</v>
      </c>
      <c r="C31" s="76">
        <v>2521</v>
      </c>
      <c r="D31" s="76">
        <v>5623</v>
      </c>
      <c r="E31" s="73">
        <v>173</v>
      </c>
      <c r="F31" s="74">
        <v>11822</v>
      </c>
      <c r="G31" s="70"/>
      <c r="H31" s="71">
        <v>2309543</v>
      </c>
      <c r="I31" s="71"/>
      <c r="J31" s="62"/>
      <c r="K31" s="62"/>
    </row>
    <row r="32" spans="1:11">
      <c r="A32" s="66">
        <v>1986</v>
      </c>
      <c r="B32" s="75">
        <v>3181</v>
      </c>
      <c r="C32" s="76">
        <v>2302</v>
      </c>
      <c r="D32" s="76">
        <v>5948</v>
      </c>
      <c r="E32" s="73">
        <v>161</v>
      </c>
      <c r="F32" s="74">
        <v>11593</v>
      </c>
      <c r="G32" s="70"/>
      <c r="H32" s="71">
        <v>2350835</v>
      </c>
      <c r="I32" s="71"/>
      <c r="J32" s="62"/>
      <c r="K32" s="62"/>
    </row>
    <row r="33" spans="1:11">
      <c r="A33" s="66">
        <v>1987</v>
      </c>
      <c r="B33" s="75">
        <v>3139</v>
      </c>
      <c r="C33" s="76">
        <v>2495</v>
      </c>
      <c r="D33" s="76">
        <v>6304</v>
      </c>
      <c r="E33" s="73">
        <v>484</v>
      </c>
      <c r="F33" s="74">
        <v>12423</v>
      </c>
      <c r="G33" s="70"/>
      <c r="H33" s="71">
        <v>2457272</v>
      </c>
      <c r="I33" s="71"/>
      <c r="J33" s="62"/>
      <c r="K33" s="62"/>
    </row>
    <row r="34" spans="1:11">
      <c r="A34" s="66">
        <v>1988</v>
      </c>
      <c r="B34" s="75">
        <v>3301</v>
      </c>
      <c r="C34" s="76">
        <v>2620</v>
      </c>
      <c r="D34" s="76">
        <v>6438</v>
      </c>
      <c r="E34" s="73">
        <v>582</v>
      </c>
      <c r="F34" s="74">
        <v>12942</v>
      </c>
      <c r="G34" s="70"/>
      <c r="H34" s="71">
        <v>2578062</v>
      </c>
      <c r="I34" s="71"/>
      <c r="J34" s="62"/>
      <c r="K34" s="62"/>
    </row>
    <row r="35" spans="1:11">
      <c r="A35" s="66">
        <v>1989</v>
      </c>
      <c r="B35" s="75">
        <v>3456</v>
      </c>
      <c r="C35" s="76">
        <v>2670</v>
      </c>
      <c r="D35" s="76">
        <v>6535</v>
      </c>
      <c r="E35" s="73">
        <v>400</v>
      </c>
      <c r="F35" s="74">
        <v>13061</v>
      </c>
      <c r="G35" s="70"/>
      <c r="H35" s="71">
        <v>2646809</v>
      </c>
      <c r="I35" s="71"/>
      <c r="J35" s="62"/>
      <c r="K35" s="62"/>
    </row>
    <row r="36" spans="1:11">
      <c r="A36" s="66">
        <v>1990</v>
      </c>
      <c r="B36" s="75">
        <v>3358.3850000000002</v>
      </c>
      <c r="C36" s="75">
        <v>2737.5259999999998</v>
      </c>
      <c r="D36" s="75">
        <v>6529.326</v>
      </c>
      <c r="E36" s="75">
        <v>499.346</v>
      </c>
      <c r="F36" s="74">
        <v>13124.583000000001</v>
      </c>
      <c r="G36" s="70"/>
      <c r="H36" s="71">
        <v>2712554.665</v>
      </c>
      <c r="I36" s="71"/>
      <c r="J36" s="87"/>
      <c r="K36" s="87"/>
    </row>
    <row r="37" spans="1:11">
      <c r="A37" s="66">
        <v>1991</v>
      </c>
      <c r="B37" s="75">
        <v>3458.893</v>
      </c>
      <c r="C37" s="75">
        <v>2818.85</v>
      </c>
      <c r="D37" s="75">
        <v>6622.098</v>
      </c>
      <c r="E37" s="75">
        <v>506.75900000000001</v>
      </c>
      <c r="F37" s="74">
        <v>13406.6</v>
      </c>
      <c r="G37" s="70"/>
      <c r="H37" s="71">
        <v>2762003.04</v>
      </c>
      <c r="I37" s="71"/>
      <c r="J37" s="87"/>
      <c r="K37" s="87"/>
    </row>
    <row r="38" spans="1:11">
      <c r="A38" s="66">
        <v>1992</v>
      </c>
      <c r="B38" s="75">
        <v>3286.3649999999998</v>
      </c>
      <c r="C38" s="75">
        <v>2859.4879999999998</v>
      </c>
      <c r="D38" s="75">
        <v>6414.3789999999999</v>
      </c>
      <c r="E38" s="75">
        <v>536.15</v>
      </c>
      <c r="F38" s="74">
        <v>13096.382</v>
      </c>
      <c r="G38" s="70"/>
      <c r="H38" s="71">
        <v>2763365.449</v>
      </c>
      <c r="I38" s="71"/>
      <c r="J38" s="87"/>
      <c r="K38" s="87"/>
    </row>
    <row r="39" spans="1:11">
      <c r="A39" s="66">
        <v>1993</v>
      </c>
      <c r="B39" s="75">
        <v>3597.9870000000001</v>
      </c>
      <c r="C39" s="75">
        <v>3026.0770000000002</v>
      </c>
      <c r="D39" s="75">
        <v>5836.5789999999997</v>
      </c>
      <c r="E39" s="75">
        <v>468.584</v>
      </c>
      <c r="F39" s="74">
        <v>12929.227000000001</v>
      </c>
      <c r="G39" s="70"/>
      <c r="H39" s="71">
        <v>2861462.34</v>
      </c>
      <c r="I39" s="71"/>
      <c r="J39" s="87"/>
      <c r="K39" s="87"/>
    </row>
    <row r="40" spans="1:11">
      <c r="A40" s="66">
        <v>1994</v>
      </c>
      <c r="B40" s="75">
        <v>3566.9169999999999</v>
      </c>
      <c r="C40" s="75">
        <v>3096.0320000000002</v>
      </c>
      <c r="D40" s="75">
        <v>5960.54</v>
      </c>
      <c r="E40" s="75">
        <v>560.64499999999998</v>
      </c>
      <c r="F40" s="74">
        <v>13184.134</v>
      </c>
      <c r="G40" s="70"/>
      <c r="H40" s="71">
        <v>2934562.8640000001</v>
      </c>
      <c r="I40" s="71"/>
      <c r="J40" s="87"/>
      <c r="K40" s="87"/>
    </row>
    <row r="41" spans="1:11">
      <c r="A41" s="66">
        <v>1995</v>
      </c>
      <c r="B41" s="75">
        <v>3639.8789999999999</v>
      </c>
      <c r="C41" s="75">
        <v>3133.252</v>
      </c>
      <c r="D41" s="75">
        <v>6367.7020000000002</v>
      </c>
      <c r="E41" s="75">
        <v>277.69</v>
      </c>
      <c r="F41" s="74">
        <v>13418.522999999999</v>
      </c>
      <c r="G41" s="70"/>
      <c r="H41" s="71">
        <v>3013286.5890000002</v>
      </c>
      <c r="I41" s="71"/>
      <c r="J41" s="87"/>
      <c r="K41" s="87"/>
    </row>
    <row r="42" spans="1:11">
      <c r="A42" s="66">
        <v>1996</v>
      </c>
      <c r="B42" s="75">
        <v>3910.5160000000001</v>
      </c>
      <c r="C42" s="75">
        <v>3298.6</v>
      </c>
      <c r="D42" s="75">
        <v>6305.683</v>
      </c>
      <c r="E42" s="75">
        <v>304.75700000000001</v>
      </c>
      <c r="F42" s="74">
        <v>13819.556</v>
      </c>
      <c r="G42" s="70"/>
      <c r="H42" s="71">
        <v>3101127.023</v>
      </c>
      <c r="I42" s="71"/>
      <c r="J42" s="87"/>
      <c r="K42" s="87"/>
    </row>
    <row r="43" spans="1:11">
      <c r="A43" s="77" t="s">
        <v>35</v>
      </c>
      <c r="B43" s="75">
        <v>3803.973</v>
      </c>
      <c r="C43" s="75">
        <v>3292.924</v>
      </c>
      <c r="D43" s="76">
        <v>6353</v>
      </c>
      <c r="E43" s="75">
        <v>283.91800000000001</v>
      </c>
      <c r="F43" s="74">
        <v>13733.815000000001</v>
      </c>
      <c r="G43" s="70"/>
      <c r="H43" s="71">
        <v>3145610.4279999998</v>
      </c>
      <c r="I43" s="71"/>
      <c r="J43" s="87"/>
      <c r="K43" s="87"/>
    </row>
    <row r="44" spans="1:11">
      <c r="A44" s="78" t="s">
        <v>291</v>
      </c>
      <c r="B44" s="75">
        <v>3722.471</v>
      </c>
      <c r="C44" s="75">
        <v>3313.181</v>
      </c>
      <c r="D44" s="75">
        <v>6773.7870000000003</v>
      </c>
      <c r="E44" s="75">
        <v>335.39299999999997</v>
      </c>
      <c r="F44" s="74">
        <v>14144.832</v>
      </c>
      <c r="G44" s="70"/>
      <c r="H44" s="71">
        <v>3264230.7519999999</v>
      </c>
      <c r="I44" s="71"/>
      <c r="J44" s="87"/>
      <c r="K44" s="87"/>
    </row>
    <row r="45" spans="1:11">
      <c r="A45" s="78" t="s">
        <v>290</v>
      </c>
      <c r="B45" s="75">
        <v>3664.4140000000002</v>
      </c>
      <c r="C45" s="75">
        <v>3025.1109999999999</v>
      </c>
      <c r="D45" s="75">
        <v>6257.7479999999996</v>
      </c>
      <c r="E45" s="75">
        <v>334.32600000000002</v>
      </c>
      <c r="F45" s="74">
        <v>13281.599</v>
      </c>
      <c r="G45" s="70"/>
      <c r="H45" s="71">
        <v>3312087.0809999998</v>
      </c>
      <c r="I45" s="71"/>
      <c r="J45" s="87"/>
      <c r="K45" s="87"/>
    </row>
    <row r="46" spans="1:11">
      <c r="A46" s="78">
        <v>2000</v>
      </c>
      <c r="B46" s="75">
        <v>3907.7539999999999</v>
      </c>
      <c r="C46" s="75">
        <v>3791.8609999999999</v>
      </c>
      <c r="D46" s="75">
        <v>6567.9340000000002</v>
      </c>
      <c r="E46" s="75">
        <v>312.43299999999999</v>
      </c>
      <c r="F46" s="74">
        <v>14579.982</v>
      </c>
      <c r="G46" s="70"/>
      <c r="H46" s="71">
        <v>3421414.2659999998</v>
      </c>
      <c r="I46" s="71"/>
      <c r="J46" s="87"/>
      <c r="K46" s="87"/>
    </row>
    <row r="47" spans="1:11">
      <c r="A47" s="78">
        <v>2001</v>
      </c>
      <c r="B47" s="75">
        <v>3886.2240000000002</v>
      </c>
      <c r="C47" s="75">
        <v>3865.6790000000001</v>
      </c>
      <c r="D47" s="75">
        <v>3370.259</v>
      </c>
      <c r="E47" s="75">
        <v>324.49599999999998</v>
      </c>
      <c r="F47" s="74">
        <v>11446.657999999999</v>
      </c>
      <c r="G47" s="70"/>
      <c r="H47" s="71">
        <v>3394458.1039999998</v>
      </c>
      <c r="I47" s="71"/>
      <c r="J47" s="87"/>
      <c r="K47" s="87"/>
    </row>
    <row r="48" spans="1:11">
      <c r="A48" s="78">
        <v>2002</v>
      </c>
      <c r="B48" s="75">
        <v>4030.6640000000002</v>
      </c>
      <c r="C48" s="75">
        <v>4003.1080000000002</v>
      </c>
      <c r="D48" s="75">
        <v>4462.7939999999999</v>
      </c>
      <c r="E48" s="75">
        <v>334.822</v>
      </c>
      <c r="F48" s="74">
        <v>12831.388000000001</v>
      </c>
      <c r="G48" s="70"/>
      <c r="H48" s="71">
        <v>3465466.0109999999</v>
      </c>
      <c r="I48" s="71"/>
      <c r="J48" s="87"/>
      <c r="K48" s="87"/>
    </row>
    <row r="49" spans="1:11">
      <c r="A49" s="78">
        <v>2003</v>
      </c>
      <c r="B49" s="75">
        <v>4120.1499999999996</v>
      </c>
      <c r="C49" s="75">
        <v>4437.53</v>
      </c>
      <c r="D49" s="75">
        <v>4266.9799999999996</v>
      </c>
      <c r="E49" s="73" t="s">
        <v>15</v>
      </c>
      <c r="F49" s="74">
        <v>12824.66</v>
      </c>
      <c r="G49" s="70"/>
      <c r="H49" s="71">
        <v>3493734.486</v>
      </c>
      <c r="I49" s="71"/>
      <c r="J49" s="87"/>
      <c r="K49" s="87"/>
    </row>
    <row r="50" spans="1:11">
      <c r="A50" s="78">
        <v>2004</v>
      </c>
      <c r="B50" s="75">
        <v>4052.761</v>
      </c>
      <c r="C50" s="75">
        <v>4330.1779999999999</v>
      </c>
      <c r="D50" s="75">
        <v>4573.8429999999998</v>
      </c>
      <c r="E50" s="73" t="s">
        <v>15</v>
      </c>
      <c r="F50" s="74">
        <v>12956.781999999999</v>
      </c>
      <c r="G50" s="70"/>
      <c r="H50" s="71">
        <v>3547479.483</v>
      </c>
      <c r="I50" s="71"/>
      <c r="J50" s="87"/>
      <c r="K50" s="87"/>
    </row>
    <row r="51" spans="1:11">
      <c r="A51" s="78">
        <v>2005</v>
      </c>
      <c r="B51" s="75">
        <v>4221.4480000000003</v>
      </c>
      <c r="C51" s="75">
        <v>4473.3940000000002</v>
      </c>
      <c r="D51" s="75">
        <v>4783.9960000000001</v>
      </c>
      <c r="E51" s="73" t="s">
        <v>15</v>
      </c>
      <c r="F51" s="74">
        <v>13478.838</v>
      </c>
      <c r="G51" s="70"/>
      <c r="H51" s="71">
        <v>3660968.5129999998</v>
      </c>
      <c r="I51" s="71"/>
      <c r="J51" s="87"/>
      <c r="K51" s="87"/>
    </row>
    <row r="52" spans="1:11">
      <c r="A52" s="78">
        <v>2006</v>
      </c>
      <c r="B52" s="75">
        <v>4393.973</v>
      </c>
      <c r="C52" s="75">
        <v>4685.9920000000002</v>
      </c>
      <c r="D52" s="75">
        <v>4735.0150000000003</v>
      </c>
      <c r="E52" s="73" t="s">
        <v>15</v>
      </c>
      <c r="F52" s="74">
        <v>13814.98</v>
      </c>
      <c r="G52" s="70"/>
      <c r="H52" s="71">
        <v>3669918.84</v>
      </c>
      <c r="I52" s="71"/>
      <c r="J52" s="87"/>
      <c r="K52" s="87"/>
    </row>
    <row r="53" spans="1:11">
      <c r="A53" s="78">
        <v>2007</v>
      </c>
      <c r="B53" s="75">
        <v>4541.5439999999999</v>
      </c>
      <c r="C53" s="75">
        <v>4827.7240000000002</v>
      </c>
      <c r="D53" s="75">
        <v>6162.7169999999996</v>
      </c>
      <c r="E53" s="73" t="s">
        <v>15</v>
      </c>
      <c r="F53" s="74">
        <v>15531.985000000001</v>
      </c>
      <c r="G53" s="70"/>
      <c r="H53" s="71">
        <v>3764560.7119999998</v>
      </c>
      <c r="I53" s="71"/>
      <c r="J53" s="87"/>
      <c r="K53" s="87"/>
    </row>
    <row r="54" spans="1:11">
      <c r="A54" s="78">
        <v>2008</v>
      </c>
      <c r="B54" s="75">
        <v>4669.4669999999996</v>
      </c>
      <c r="C54" s="75">
        <v>4825.5200000000004</v>
      </c>
      <c r="D54" s="75">
        <v>5831.4129999999996</v>
      </c>
      <c r="E54" s="73" t="s">
        <v>15</v>
      </c>
      <c r="F54" s="74">
        <v>15326.4</v>
      </c>
      <c r="G54" s="70"/>
      <c r="H54" s="71">
        <v>3732962.18</v>
      </c>
      <c r="I54" s="71"/>
      <c r="J54" s="87"/>
      <c r="K54" s="87"/>
    </row>
    <row r="55" spans="1:11">
      <c r="A55" s="78">
        <v>2009</v>
      </c>
      <c r="B55" s="75">
        <v>4774.2809999999999</v>
      </c>
      <c r="C55" s="75">
        <v>4779.366</v>
      </c>
      <c r="D55" s="75">
        <v>4772.5119999999997</v>
      </c>
      <c r="E55" s="73" t="s">
        <v>15</v>
      </c>
      <c r="F55" s="74">
        <v>14326.159</v>
      </c>
      <c r="G55" s="70"/>
      <c r="H55" s="71">
        <v>3596864.8659999999</v>
      </c>
      <c r="I55" s="71"/>
      <c r="J55" s="87"/>
      <c r="K55" s="87"/>
    </row>
    <row r="56" spans="1:11">
      <c r="A56" s="78">
        <v>2010</v>
      </c>
      <c r="B56" s="75">
        <v>4742.7939999999999</v>
      </c>
      <c r="C56" s="75">
        <v>4789.1819999999998</v>
      </c>
      <c r="D56" s="75">
        <v>3891.1619999999998</v>
      </c>
      <c r="E56" s="73" t="s">
        <v>15</v>
      </c>
      <c r="F56" s="74">
        <v>13423.138000000001</v>
      </c>
      <c r="G56" s="70"/>
      <c r="H56" s="71">
        <v>3754493.0529999998</v>
      </c>
      <c r="I56" s="71"/>
      <c r="J56" s="87"/>
      <c r="K56" s="87"/>
    </row>
    <row r="57" spans="1:11">
      <c r="A57" s="78">
        <v>2011</v>
      </c>
      <c r="B57" s="88">
        <v>4913</v>
      </c>
      <c r="C57" s="75">
        <v>4892</v>
      </c>
      <c r="D57" s="75">
        <v>3983</v>
      </c>
      <c r="E57" s="68" t="s">
        <v>15</v>
      </c>
      <c r="F57" s="69">
        <v>13788</v>
      </c>
      <c r="G57" s="70"/>
      <c r="H57" s="71">
        <v>3282882</v>
      </c>
      <c r="I57" s="71"/>
      <c r="J57" s="87"/>
      <c r="K57" s="87"/>
    </row>
    <row r="58" spans="1:11">
      <c r="A58" s="78">
        <v>2012</v>
      </c>
      <c r="B58" s="189">
        <v>4778</v>
      </c>
      <c r="C58" s="75">
        <v>4918</v>
      </c>
      <c r="D58" s="75">
        <v>4168</v>
      </c>
      <c r="E58" s="135" t="s">
        <v>15</v>
      </c>
      <c r="F58" s="69">
        <v>13863</v>
      </c>
      <c r="G58" s="70"/>
      <c r="H58" s="71">
        <v>3694650</v>
      </c>
      <c r="I58" s="71"/>
      <c r="J58" s="87"/>
      <c r="K58" s="87"/>
    </row>
    <row r="59" spans="1:11">
      <c r="A59" s="78">
        <v>2013</v>
      </c>
      <c r="B59" s="88">
        <v>4926</v>
      </c>
      <c r="C59" s="75">
        <v>4890</v>
      </c>
      <c r="D59" s="75">
        <v>4229</v>
      </c>
      <c r="E59" s="247" t="s">
        <v>15</v>
      </c>
      <c r="F59" s="71">
        <v>14045</v>
      </c>
      <c r="G59" s="248"/>
      <c r="H59" s="75">
        <v>3725064</v>
      </c>
      <c r="I59" s="75"/>
      <c r="J59" s="75"/>
      <c r="K59" s="75"/>
    </row>
    <row r="60" spans="1:11">
      <c r="A60" s="78">
        <v>2014</v>
      </c>
      <c r="B60" s="75">
        <v>4969</v>
      </c>
      <c r="C60" s="75">
        <v>4903</v>
      </c>
      <c r="D60" s="75">
        <v>4230</v>
      </c>
      <c r="E60" s="247" t="s">
        <v>15</v>
      </c>
      <c r="F60" s="71">
        <v>14102</v>
      </c>
      <c r="G60" s="248"/>
      <c r="H60" s="75">
        <v>3764700</v>
      </c>
      <c r="I60" s="75"/>
      <c r="J60" s="75"/>
      <c r="K60" s="75"/>
    </row>
    <row r="61" spans="1:11">
      <c r="A61" s="78">
        <v>2015</v>
      </c>
      <c r="B61" s="75">
        <v>4825</v>
      </c>
      <c r="C61" s="75">
        <v>4894</v>
      </c>
      <c r="D61" s="75">
        <v>4488</v>
      </c>
      <c r="E61" s="247" t="s">
        <v>15</v>
      </c>
      <c r="F61" s="71">
        <v>14207</v>
      </c>
      <c r="G61" s="248"/>
      <c r="H61" s="75">
        <v>3758992</v>
      </c>
      <c r="I61" s="75"/>
      <c r="J61" s="75"/>
      <c r="K61" s="75"/>
    </row>
    <row r="62" spans="1:11">
      <c r="A62" s="379">
        <v>2016</v>
      </c>
      <c r="B62" s="385">
        <v>4853</v>
      </c>
      <c r="C62" s="75">
        <v>4832</v>
      </c>
      <c r="D62" s="75">
        <v>4416</v>
      </c>
      <c r="E62" s="247" t="s">
        <v>15</v>
      </c>
      <c r="F62" s="71">
        <v>14101</v>
      </c>
      <c r="G62" s="248"/>
      <c r="H62" s="75">
        <v>3762462</v>
      </c>
      <c r="I62" s="75"/>
      <c r="J62" s="75"/>
      <c r="K62" s="75"/>
    </row>
    <row r="63" spans="1:11">
      <c r="A63" s="379">
        <v>2017</v>
      </c>
      <c r="B63" s="385">
        <v>5225</v>
      </c>
      <c r="C63" s="75">
        <v>4970</v>
      </c>
      <c r="D63" s="75">
        <v>4515</v>
      </c>
      <c r="E63" s="247" t="s">
        <v>15</v>
      </c>
      <c r="F63" s="71">
        <v>14710</v>
      </c>
      <c r="G63" s="248"/>
      <c r="H63" s="75">
        <v>3723356</v>
      </c>
      <c r="I63" s="75"/>
      <c r="J63" s="75"/>
      <c r="K63" s="75"/>
    </row>
    <row r="64" spans="1:11">
      <c r="A64" s="379">
        <v>2018</v>
      </c>
      <c r="B64" s="385">
        <v>5198</v>
      </c>
      <c r="C64" s="75">
        <v>4921</v>
      </c>
      <c r="D64" s="75">
        <v>4720</v>
      </c>
      <c r="E64" s="247" t="s">
        <v>15</v>
      </c>
      <c r="F64" s="71">
        <v>14839</v>
      </c>
      <c r="G64" s="248"/>
      <c r="H64" s="75">
        <v>3859185</v>
      </c>
      <c r="I64" s="75"/>
      <c r="J64" s="75"/>
      <c r="K64" s="75"/>
    </row>
    <row r="65" spans="1:11">
      <c r="A65" s="81" t="s">
        <v>287</v>
      </c>
      <c r="B65" s="82"/>
      <c r="C65" s="82"/>
      <c r="D65" s="82"/>
      <c r="E65" s="82"/>
      <c r="F65" s="82"/>
      <c r="G65" s="82"/>
      <c r="H65" s="83"/>
      <c r="I65" s="84"/>
      <c r="J65" s="83"/>
      <c r="K65" s="82"/>
    </row>
    <row r="66" spans="1:11">
      <c r="A66" s="85"/>
      <c r="B66" s="86"/>
      <c r="C66" s="86"/>
      <c r="D66" s="86"/>
      <c r="E66" s="86"/>
      <c r="F66" s="86"/>
      <c r="G66" s="86"/>
      <c r="H66" s="83"/>
      <c r="I66" s="84"/>
      <c r="J66" s="83"/>
      <c r="K66" s="86"/>
    </row>
    <row r="67" spans="1:11" ht="111.75" customHeight="1">
      <c r="A67" s="547" t="s">
        <v>438</v>
      </c>
      <c r="B67" s="543"/>
      <c r="C67" s="543"/>
      <c r="D67" s="543"/>
      <c r="E67" s="543"/>
      <c r="F67" s="543"/>
      <c r="G67" s="543"/>
      <c r="H67" s="543"/>
      <c r="I67" s="543"/>
      <c r="J67" s="543"/>
      <c r="K67" s="543"/>
    </row>
    <row r="68" spans="1:11" ht="15.75" customHeight="1">
      <c r="A68" s="547" t="s">
        <v>36</v>
      </c>
      <c r="B68" s="543"/>
      <c r="C68" s="543"/>
      <c r="D68" s="543"/>
      <c r="E68" s="543"/>
      <c r="F68" s="543"/>
      <c r="G68" s="543"/>
      <c r="H68" s="543"/>
      <c r="I68" s="543"/>
      <c r="J68" s="543"/>
      <c r="K68" s="543"/>
    </row>
    <row r="69" spans="1:11">
      <c r="A69" s="79"/>
      <c r="B69" s="62"/>
      <c r="C69" s="62"/>
      <c r="D69" s="62"/>
      <c r="E69" s="62"/>
      <c r="F69" s="62"/>
      <c r="G69" s="62"/>
      <c r="H69" s="62"/>
      <c r="I69" s="62"/>
      <c r="J69" s="62"/>
      <c r="K69" s="54"/>
    </row>
    <row r="70" spans="1:11" ht="64.900000000000006" customHeight="1">
      <c r="A70" s="536" t="s">
        <v>437</v>
      </c>
      <c r="B70" s="543"/>
      <c r="C70" s="543"/>
      <c r="D70" s="543"/>
      <c r="E70" s="543"/>
      <c r="F70" s="543"/>
      <c r="G70" s="543"/>
      <c r="H70" s="543"/>
      <c r="I70" s="543"/>
      <c r="J70" s="543"/>
      <c r="K70" s="543"/>
    </row>
  </sheetData>
  <mergeCells count="4">
    <mergeCell ref="A70:K70"/>
    <mergeCell ref="B3:F3"/>
    <mergeCell ref="A67:K67"/>
    <mergeCell ref="A68:K6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heetViews>
  <sheetFormatPr defaultRowHeight="12.75"/>
  <cols>
    <col min="1" max="1" width="6.5703125" style="33" customWidth="1"/>
    <col min="2" max="2" width="11.140625" style="33" customWidth="1"/>
    <col min="3" max="3" width="11.85546875" style="33" customWidth="1"/>
    <col min="4" max="4" width="9.28515625" style="33" customWidth="1"/>
    <col min="5" max="5" width="10.28515625" style="33" customWidth="1"/>
    <col min="6" max="6" width="10.7109375" style="33" customWidth="1"/>
    <col min="7" max="7" width="11.85546875" style="33" customWidth="1"/>
    <col min="8" max="8" width="9.85546875" style="34" customWidth="1"/>
    <col min="9" max="9" width="8.28515625" style="33" customWidth="1"/>
    <col min="10" max="10" width="6" style="33" customWidth="1"/>
    <col min="11" max="11" width="10.42578125" style="32" customWidth="1"/>
    <col min="12" max="12" width="9.85546875" style="33" customWidth="1"/>
    <col min="13" max="255" width="9.140625" style="33"/>
    <col min="256" max="256" width="6.5703125" style="33" customWidth="1"/>
    <col min="257" max="257" width="11.140625" style="33" customWidth="1"/>
    <col min="258" max="258" width="11.85546875" style="33" customWidth="1"/>
    <col min="259" max="259" width="9.28515625" style="33" customWidth="1"/>
    <col min="260" max="260" width="10.28515625" style="33" customWidth="1"/>
    <col min="261" max="261" width="10.7109375" style="33" customWidth="1"/>
    <col min="262" max="262" width="11" style="33" customWidth="1"/>
    <col min="263" max="263" width="11.85546875" style="33" customWidth="1"/>
    <col min="264" max="264" width="7.7109375" style="33" customWidth="1"/>
    <col min="265" max="265" width="8.28515625" style="33" customWidth="1"/>
    <col min="266" max="266" width="6" style="33" customWidth="1"/>
    <col min="267" max="267" width="10.42578125" style="33" customWidth="1"/>
    <col min="268" max="268" width="9.85546875" style="33" customWidth="1"/>
    <col min="269" max="511" width="9.140625" style="33"/>
    <col min="512" max="512" width="6.5703125" style="33" customWidth="1"/>
    <col min="513" max="513" width="11.140625" style="33" customWidth="1"/>
    <col min="514" max="514" width="11.85546875" style="33" customWidth="1"/>
    <col min="515" max="515" width="9.28515625" style="33" customWidth="1"/>
    <col min="516" max="516" width="10.28515625" style="33" customWidth="1"/>
    <col min="517" max="517" width="10.7109375" style="33" customWidth="1"/>
    <col min="518" max="518" width="11" style="33" customWidth="1"/>
    <col min="519" max="519" width="11.85546875" style="33" customWidth="1"/>
    <col min="520" max="520" width="7.7109375" style="33" customWidth="1"/>
    <col min="521" max="521" width="8.28515625" style="33" customWidth="1"/>
    <col min="522" max="522" width="6" style="33" customWidth="1"/>
    <col min="523" max="523" width="10.42578125" style="33" customWidth="1"/>
    <col min="524" max="524" width="9.85546875" style="33" customWidth="1"/>
    <col min="525" max="767" width="9.140625" style="33"/>
    <col min="768" max="768" width="6.5703125" style="33" customWidth="1"/>
    <col min="769" max="769" width="11.140625" style="33" customWidth="1"/>
    <col min="770" max="770" width="11.85546875" style="33" customWidth="1"/>
    <col min="771" max="771" width="9.28515625" style="33" customWidth="1"/>
    <col min="772" max="772" width="10.28515625" style="33" customWidth="1"/>
    <col min="773" max="773" width="10.7109375" style="33" customWidth="1"/>
    <col min="774" max="774" width="11" style="33" customWidth="1"/>
    <col min="775" max="775" width="11.85546875" style="33" customWidth="1"/>
    <col min="776" max="776" width="7.7109375" style="33" customWidth="1"/>
    <col min="777" max="777" width="8.28515625" style="33" customWidth="1"/>
    <col min="778" max="778" width="6" style="33" customWidth="1"/>
    <col min="779" max="779" width="10.42578125" style="33" customWidth="1"/>
    <col min="780" max="780" width="9.85546875" style="33" customWidth="1"/>
    <col min="781" max="1023" width="9.140625" style="33"/>
    <col min="1024" max="1024" width="6.5703125" style="33" customWidth="1"/>
    <col min="1025" max="1025" width="11.140625" style="33" customWidth="1"/>
    <col min="1026" max="1026" width="11.85546875" style="33" customWidth="1"/>
    <col min="1027" max="1027" width="9.28515625" style="33" customWidth="1"/>
    <col min="1028" max="1028" width="10.28515625" style="33" customWidth="1"/>
    <col min="1029" max="1029" width="10.7109375" style="33" customWidth="1"/>
    <col min="1030" max="1030" width="11" style="33" customWidth="1"/>
    <col min="1031" max="1031" width="11.85546875" style="33" customWidth="1"/>
    <col min="1032" max="1032" width="7.7109375" style="33" customWidth="1"/>
    <col min="1033" max="1033" width="8.28515625" style="33" customWidth="1"/>
    <col min="1034" max="1034" width="6" style="33" customWidth="1"/>
    <col min="1035" max="1035" width="10.42578125" style="33" customWidth="1"/>
    <col min="1036" max="1036" width="9.85546875" style="33" customWidth="1"/>
    <col min="1037" max="1279" width="9.140625" style="33"/>
    <col min="1280" max="1280" width="6.5703125" style="33" customWidth="1"/>
    <col min="1281" max="1281" width="11.140625" style="33" customWidth="1"/>
    <col min="1282" max="1282" width="11.85546875" style="33" customWidth="1"/>
    <col min="1283" max="1283" width="9.28515625" style="33" customWidth="1"/>
    <col min="1284" max="1284" width="10.28515625" style="33" customWidth="1"/>
    <col min="1285" max="1285" width="10.7109375" style="33" customWidth="1"/>
    <col min="1286" max="1286" width="11" style="33" customWidth="1"/>
    <col min="1287" max="1287" width="11.85546875" style="33" customWidth="1"/>
    <col min="1288" max="1288" width="7.7109375" style="33" customWidth="1"/>
    <col min="1289" max="1289" width="8.28515625" style="33" customWidth="1"/>
    <col min="1290" max="1290" width="6" style="33" customWidth="1"/>
    <col min="1291" max="1291" width="10.42578125" style="33" customWidth="1"/>
    <col min="1292" max="1292" width="9.85546875" style="33" customWidth="1"/>
    <col min="1293" max="1535" width="9.140625" style="33"/>
    <col min="1536" max="1536" width="6.5703125" style="33" customWidth="1"/>
    <col min="1537" max="1537" width="11.140625" style="33" customWidth="1"/>
    <col min="1538" max="1538" width="11.85546875" style="33" customWidth="1"/>
    <col min="1539" max="1539" width="9.28515625" style="33" customWidth="1"/>
    <col min="1540" max="1540" width="10.28515625" style="33" customWidth="1"/>
    <col min="1541" max="1541" width="10.7109375" style="33" customWidth="1"/>
    <col min="1542" max="1542" width="11" style="33" customWidth="1"/>
    <col min="1543" max="1543" width="11.85546875" style="33" customWidth="1"/>
    <col min="1544" max="1544" width="7.7109375" style="33" customWidth="1"/>
    <col min="1545" max="1545" width="8.28515625" style="33" customWidth="1"/>
    <col min="1546" max="1546" width="6" style="33" customWidth="1"/>
    <col min="1547" max="1547" width="10.42578125" style="33" customWidth="1"/>
    <col min="1548" max="1548" width="9.85546875" style="33" customWidth="1"/>
    <col min="1549" max="1791" width="9.140625" style="33"/>
    <col min="1792" max="1792" width="6.5703125" style="33" customWidth="1"/>
    <col min="1793" max="1793" width="11.140625" style="33" customWidth="1"/>
    <col min="1794" max="1794" width="11.85546875" style="33" customWidth="1"/>
    <col min="1795" max="1795" width="9.28515625" style="33" customWidth="1"/>
    <col min="1796" max="1796" width="10.28515625" style="33" customWidth="1"/>
    <col min="1797" max="1797" width="10.7109375" style="33" customWidth="1"/>
    <col min="1798" max="1798" width="11" style="33" customWidth="1"/>
    <col min="1799" max="1799" width="11.85546875" style="33" customWidth="1"/>
    <col min="1800" max="1800" width="7.7109375" style="33" customWidth="1"/>
    <col min="1801" max="1801" width="8.28515625" style="33" customWidth="1"/>
    <col min="1802" max="1802" width="6" style="33" customWidth="1"/>
    <col min="1803" max="1803" width="10.42578125" style="33" customWidth="1"/>
    <col min="1804" max="1804" width="9.85546875" style="33" customWidth="1"/>
    <col min="1805" max="2047" width="9.140625" style="33"/>
    <col min="2048" max="2048" width="6.5703125" style="33" customWidth="1"/>
    <col min="2049" max="2049" width="11.140625" style="33" customWidth="1"/>
    <col min="2050" max="2050" width="11.85546875" style="33" customWidth="1"/>
    <col min="2051" max="2051" width="9.28515625" style="33" customWidth="1"/>
    <col min="2052" max="2052" width="10.28515625" style="33" customWidth="1"/>
    <col min="2053" max="2053" width="10.7109375" style="33" customWidth="1"/>
    <col min="2054" max="2054" width="11" style="33" customWidth="1"/>
    <col min="2055" max="2055" width="11.85546875" style="33" customWidth="1"/>
    <col min="2056" max="2056" width="7.7109375" style="33" customWidth="1"/>
    <col min="2057" max="2057" width="8.28515625" style="33" customWidth="1"/>
    <col min="2058" max="2058" width="6" style="33" customWidth="1"/>
    <col min="2059" max="2059" width="10.42578125" style="33" customWidth="1"/>
    <col min="2060" max="2060" width="9.85546875" style="33" customWidth="1"/>
    <col min="2061" max="2303" width="9.140625" style="33"/>
    <col min="2304" max="2304" width="6.5703125" style="33" customWidth="1"/>
    <col min="2305" max="2305" width="11.140625" style="33" customWidth="1"/>
    <col min="2306" max="2306" width="11.85546875" style="33" customWidth="1"/>
    <col min="2307" max="2307" width="9.28515625" style="33" customWidth="1"/>
    <col min="2308" max="2308" width="10.28515625" style="33" customWidth="1"/>
    <col min="2309" max="2309" width="10.7109375" style="33" customWidth="1"/>
    <col min="2310" max="2310" width="11" style="33" customWidth="1"/>
    <col min="2311" max="2311" width="11.85546875" style="33" customWidth="1"/>
    <col min="2312" max="2312" width="7.7109375" style="33" customWidth="1"/>
    <col min="2313" max="2313" width="8.28515625" style="33" customWidth="1"/>
    <col min="2314" max="2314" width="6" style="33" customWidth="1"/>
    <col min="2315" max="2315" width="10.42578125" style="33" customWidth="1"/>
    <col min="2316" max="2316" width="9.85546875" style="33" customWidth="1"/>
    <col min="2317" max="2559" width="9.140625" style="33"/>
    <col min="2560" max="2560" width="6.5703125" style="33" customWidth="1"/>
    <col min="2561" max="2561" width="11.140625" style="33" customWidth="1"/>
    <col min="2562" max="2562" width="11.85546875" style="33" customWidth="1"/>
    <col min="2563" max="2563" width="9.28515625" style="33" customWidth="1"/>
    <col min="2564" max="2564" width="10.28515625" style="33" customWidth="1"/>
    <col min="2565" max="2565" width="10.7109375" style="33" customWidth="1"/>
    <col min="2566" max="2566" width="11" style="33" customWidth="1"/>
    <col min="2567" max="2567" width="11.85546875" style="33" customWidth="1"/>
    <col min="2568" max="2568" width="7.7109375" style="33" customWidth="1"/>
    <col min="2569" max="2569" width="8.28515625" style="33" customWidth="1"/>
    <col min="2570" max="2570" width="6" style="33" customWidth="1"/>
    <col min="2571" max="2571" width="10.42578125" style="33" customWidth="1"/>
    <col min="2572" max="2572" width="9.85546875" style="33" customWidth="1"/>
    <col min="2573" max="2815" width="9.140625" style="33"/>
    <col min="2816" max="2816" width="6.5703125" style="33" customWidth="1"/>
    <col min="2817" max="2817" width="11.140625" style="33" customWidth="1"/>
    <col min="2818" max="2818" width="11.85546875" style="33" customWidth="1"/>
    <col min="2819" max="2819" width="9.28515625" style="33" customWidth="1"/>
    <col min="2820" max="2820" width="10.28515625" style="33" customWidth="1"/>
    <col min="2821" max="2821" width="10.7109375" style="33" customWidth="1"/>
    <col min="2822" max="2822" width="11" style="33" customWidth="1"/>
    <col min="2823" max="2823" width="11.85546875" style="33" customWidth="1"/>
    <col min="2824" max="2824" width="7.7109375" style="33" customWidth="1"/>
    <col min="2825" max="2825" width="8.28515625" style="33" customWidth="1"/>
    <col min="2826" max="2826" width="6" style="33" customWidth="1"/>
    <col min="2827" max="2827" width="10.42578125" style="33" customWidth="1"/>
    <col min="2828" max="2828" width="9.85546875" style="33" customWidth="1"/>
    <col min="2829" max="3071" width="9.140625" style="33"/>
    <col min="3072" max="3072" width="6.5703125" style="33" customWidth="1"/>
    <col min="3073" max="3073" width="11.140625" style="33" customWidth="1"/>
    <col min="3074" max="3074" width="11.85546875" style="33" customWidth="1"/>
    <col min="3075" max="3075" width="9.28515625" style="33" customWidth="1"/>
    <col min="3076" max="3076" width="10.28515625" style="33" customWidth="1"/>
    <col min="3077" max="3077" width="10.7109375" style="33" customWidth="1"/>
    <col min="3078" max="3078" width="11" style="33" customWidth="1"/>
    <col min="3079" max="3079" width="11.85546875" style="33" customWidth="1"/>
    <col min="3080" max="3080" width="7.7109375" style="33" customWidth="1"/>
    <col min="3081" max="3081" width="8.28515625" style="33" customWidth="1"/>
    <col min="3082" max="3082" width="6" style="33" customWidth="1"/>
    <col min="3083" max="3083" width="10.42578125" style="33" customWidth="1"/>
    <col min="3084" max="3084" width="9.85546875" style="33" customWidth="1"/>
    <col min="3085" max="3327" width="9.140625" style="33"/>
    <col min="3328" max="3328" width="6.5703125" style="33" customWidth="1"/>
    <col min="3329" max="3329" width="11.140625" style="33" customWidth="1"/>
    <col min="3330" max="3330" width="11.85546875" style="33" customWidth="1"/>
    <col min="3331" max="3331" width="9.28515625" style="33" customWidth="1"/>
    <col min="3332" max="3332" width="10.28515625" style="33" customWidth="1"/>
    <col min="3333" max="3333" width="10.7109375" style="33" customWidth="1"/>
    <col min="3334" max="3334" width="11" style="33" customWidth="1"/>
    <col min="3335" max="3335" width="11.85546875" style="33" customWidth="1"/>
    <col min="3336" max="3336" width="7.7109375" style="33" customWidth="1"/>
    <col min="3337" max="3337" width="8.28515625" style="33" customWidth="1"/>
    <col min="3338" max="3338" width="6" style="33" customWidth="1"/>
    <col min="3339" max="3339" width="10.42578125" style="33" customWidth="1"/>
    <col min="3340" max="3340" width="9.85546875" style="33" customWidth="1"/>
    <col min="3341" max="3583" width="9.140625" style="33"/>
    <col min="3584" max="3584" width="6.5703125" style="33" customWidth="1"/>
    <col min="3585" max="3585" width="11.140625" style="33" customWidth="1"/>
    <col min="3586" max="3586" width="11.85546875" style="33" customWidth="1"/>
    <col min="3587" max="3587" width="9.28515625" style="33" customWidth="1"/>
    <col min="3588" max="3588" width="10.28515625" style="33" customWidth="1"/>
    <col min="3589" max="3589" width="10.7109375" style="33" customWidth="1"/>
    <col min="3590" max="3590" width="11" style="33" customWidth="1"/>
    <col min="3591" max="3591" width="11.85546875" style="33" customWidth="1"/>
    <col min="3592" max="3592" width="7.7109375" style="33" customWidth="1"/>
    <col min="3593" max="3593" width="8.28515625" style="33" customWidth="1"/>
    <col min="3594" max="3594" width="6" style="33" customWidth="1"/>
    <col min="3595" max="3595" width="10.42578125" style="33" customWidth="1"/>
    <col min="3596" max="3596" width="9.85546875" style="33" customWidth="1"/>
    <col min="3597" max="3839" width="9.140625" style="33"/>
    <col min="3840" max="3840" width="6.5703125" style="33" customWidth="1"/>
    <col min="3841" max="3841" width="11.140625" style="33" customWidth="1"/>
    <col min="3842" max="3842" width="11.85546875" style="33" customWidth="1"/>
    <col min="3843" max="3843" width="9.28515625" style="33" customWidth="1"/>
    <col min="3844" max="3844" width="10.28515625" style="33" customWidth="1"/>
    <col min="3845" max="3845" width="10.7109375" style="33" customWidth="1"/>
    <col min="3846" max="3846" width="11" style="33" customWidth="1"/>
    <col min="3847" max="3847" width="11.85546875" style="33" customWidth="1"/>
    <col min="3848" max="3848" width="7.7109375" style="33" customWidth="1"/>
    <col min="3849" max="3849" width="8.28515625" style="33" customWidth="1"/>
    <col min="3850" max="3850" width="6" style="33" customWidth="1"/>
    <col min="3851" max="3851" width="10.42578125" style="33" customWidth="1"/>
    <col min="3852" max="3852" width="9.85546875" style="33" customWidth="1"/>
    <col min="3853" max="4095" width="9.140625" style="33"/>
    <col min="4096" max="4096" width="6.5703125" style="33" customWidth="1"/>
    <col min="4097" max="4097" width="11.140625" style="33" customWidth="1"/>
    <col min="4098" max="4098" width="11.85546875" style="33" customWidth="1"/>
    <col min="4099" max="4099" width="9.28515625" style="33" customWidth="1"/>
    <col min="4100" max="4100" width="10.28515625" style="33" customWidth="1"/>
    <col min="4101" max="4101" width="10.7109375" style="33" customWidth="1"/>
    <col min="4102" max="4102" width="11" style="33" customWidth="1"/>
    <col min="4103" max="4103" width="11.85546875" style="33" customWidth="1"/>
    <col min="4104" max="4104" width="7.7109375" style="33" customWidth="1"/>
    <col min="4105" max="4105" width="8.28515625" style="33" customWidth="1"/>
    <col min="4106" max="4106" width="6" style="33" customWidth="1"/>
    <col min="4107" max="4107" width="10.42578125" style="33" customWidth="1"/>
    <col min="4108" max="4108" width="9.85546875" style="33" customWidth="1"/>
    <col min="4109" max="4351" width="9.140625" style="33"/>
    <col min="4352" max="4352" width="6.5703125" style="33" customWidth="1"/>
    <col min="4353" max="4353" width="11.140625" style="33" customWidth="1"/>
    <col min="4354" max="4354" width="11.85546875" style="33" customWidth="1"/>
    <col min="4355" max="4355" width="9.28515625" style="33" customWidth="1"/>
    <col min="4356" max="4356" width="10.28515625" style="33" customWidth="1"/>
    <col min="4357" max="4357" width="10.7109375" style="33" customWidth="1"/>
    <col min="4358" max="4358" width="11" style="33" customWidth="1"/>
    <col min="4359" max="4359" width="11.85546875" style="33" customWidth="1"/>
    <col min="4360" max="4360" width="7.7109375" style="33" customWidth="1"/>
    <col min="4361" max="4361" width="8.28515625" style="33" customWidth="1"/>
    <col min="4362" max="4362" width="6" style="33" customWidth="1"/>
    <col min="4363" max="4363" width="10.42578125" style="33" customWidth="1"/>
    <col min="4364" max="4364" width="9.85546875" style="33" customWidth="1"/>
    <col min="4365" max="4607" width="9.140625" style="33"/>
    <col min="4608" max="4608" width="6.5703125" style="33" customWidth="1"/>
    <col min="4609" max="4609" width="11.140625" style="33" customWidth="1"/>
    <col min="4610" max="4610" width="11.85546875" style="33" customWidth="1"/>
    <col min="4611" max="4611" width="9.28515625" style="33" customWidth="1"/>
    <col min="4612" max="4612" width="10.28515625" style="33" customWidth="1"/>
    <col min="4613" max="4613" width="10.7109375" style="33" customWidth="1"/>
    <col min="4614" max="4614" width="11" style="33" customWidth="1"/>
    <col min="4615" max="4615" width="11.85546875" style="33" customWidth="1"/>
    <col min="4616" max="4616" width="7.7109375" style="33" customWidth="1"/>
    <col min="4617" max="4617" width="8.28515625" style="33" customWidth="1"/>
    <col min="4618" max="4618" width="6" style="33" customWidth="1"/>
    <col min="4619" max="4619" width="10.42578125" style="33" customWidth="1"/>
    <col min="4620" max="4620" width="9.85546875" style="33" customWidth="1"/>
    <col min="4621" max="4863" width="9.140625" style="33"/>
    <col min="4864" max="4864" width="6.5703125" style="33" customWidth="1"/>
    <col min="4865" max="4865" width="11.140625" style="33" customWidth="1"/>
    <col min="4866" max="4866" width="11.85546875" style="33" customWidth="1"/>
    <col min="4867" max="4867" width="9.28515625" style="33" customWidth="1"/>
    <col min="4868" max="4868" width="10.28515625" style="33" customWidth="1"/>
    <col min="4869" max="4869" width="10.7109375" style="33" customWidth="1"/>
    <col min="4870" max="4870" width="11" style="33" customWidth="1"/>
    <col min="4871" max="4871" width="11.85546875" style="33" customWidth="1"/>
    <col min="4872" max="4872" width="7.7109375" style="33" customWidth="1"/>
    <col min="4873" max="4873" width="8.28515625" style="33" customWidth="1"/>
    <col min="4874" max="4874" width="6" style="33" customWidth="1"/>
    <col min="4875" max="4875" width="10.42578125" style="33" customWidth="1"/>
    <col min="4876" max="4876" width="9.85546875" style="33" customWidth="1"/>
    <col min="4877" max="5119" width="9.140625" style="33"/>
    <col min="5120" max="5120" width="6.5703125" style="33" customWidth="1"/>
    <col min="5121" max="5121" width="11.140625" style="33" customWidth="1"/>
    <col min="5122" max="5122" width="11.85546875" style="33" customWidth="1"/>
    <col min="5123" max="5123" width="9.28515625" style="33" customWidth="1"/>
    <col min="5124" max="5124" width="10.28515625" style="33" customWidth="1"/>
    <col min="5125" max="5125" width="10.7109375" style="33" customWidth="1"/>
    <col min="5126" max="5126" width="11" style="33" customWidth="1"/>
    <col min="5127" max="5127" width="11.85546875" style="33" customWidth="1"/>
    <col min="5128" max="5128" width="7.7109375" style="33" customWidth="1"/>
    <col min="5129" max="5129" width="8.28515625" style="33" customWidth="1"/>
    <col min="5130" max="5130" width="6" style="33" customWidth="1"/>
    <col min="5131" max="5131" width="10.42578125" style="33" customWidth="1"/>
    <col min="5132" max="5132" width="9.85546875" style="33" customWidth="1"/>
    <col min="5133" max="5375" width="9.140625" style="33"/>
    <col min="5376" max="5376" width="6.5703125" style="33" customWidth="1"/>
    <col min="5377" max="5377" width="11.140625" style="33" customWidth="1"/>
    <col min="5378" max="5378" width="11.85546875" style="33" customWidth="1"/>
    <col min="5379" max="5379" width="9.28515625" style="33" customWidth="1"/>
    <col min="5380" max="5380" width="10.28515625" style="33" customWidth="1"/>
    <col min="5381" max="5381" width="10.7109375" style="33" customWidth="1"/>
    <col min="5382" max="5382" width="11" style="33" customWidth="1"/>
    <col min="5383" max="5383" width="11.85546875" style="33" customWidth="1"/>
    <col min="5384" max="5384" width="7.7109375" style="33" customWidth="1"/>
    <col min="5385" max="5385" width="8.28515625" style="33" customWidth="1"/>
    <col min="5386" max="5386" width="6" style="33" customWidth="1"/>
    <col min="5387" max="5387" width="10.42578125" style="33" customWidth="1"/>
    <col min="5388" max="5388" width="9.85546875" style="33" customWidth="1"/>
    <col min="5389" max="5631" width="9.140625" style="33"/>
    <col min="5632" max="5632" width="6.5703125" style="33" customWidth="1"/>
    <col min="5633" max="5633" width="11.140625" style="33" customWidth="1"/>
    <col min="5634" max="5634" width="11.85546875" style="33" customWidth="1"/>
    <col min="5635" max="5635" width="9.28515625" style="33" customWidth="1"/>
    <col min="5636" max="5636" width="10.28515625" style="33" customWidth="1"/>
    <col min="5637" max="5637" width="10.7109375" style="33" customWidth="1"/>
    <col min="5638" max="5638" width="11" style="33" customWidth="1"/>
    <col min="5639" max="5639" width="11.85546875" style="33" customWidth="1"/>
    <col min="5640" max="5640" width="7.7109375" style="33" customWidth="1"/>
    <col min="5641" max="5641" width="8.28515625" style="33" customWidth="1"/>
    <col min="5642" max="5642" width="6" style="33" customWidth="1"/>
    <col min="5643" max="5643" width="10.42578125" style="33" customWidth="1"/>
    <col min="5644" max="5644" width="9.85546875" style="33" customWidth="1"/>
    <col min="5645" max="5887" width="9.140625" style="33"/>
    <col min="5888" max="5888" width="6.5703125" style="33" customWidth="1"/>
    <col min="5889" max="5889" width="11.140625" style="33" customWidth="1"/>
    <col min="5890" max="5890" width="11.85546875" style="33" customWidth="1"/>
    <col min="5891" max="5891" width="9.28515625" style="33" customWidth="1"/>
    <col min="5892" max="5892" width="10.28515625" style="33" customWidth="1"/>
    <col min="5893" max="5893" width="10.7109375" style="33" customWidth="1"/>
    <col min="5894" max="5894" width="11" style="33" customWidth="1"/>
    <col min="5895" max="5895" width="11.85546875" style="33" customWidth="1"/>
    <col min="5896" max="5896" width="7.7109375" style="33" customWidth="1"/>
    <col min="5897" max="5897" width="8.28515625" style="33" customWidth="1"/>
    <col min="5898" max="5898" width="6" style="33" customWidth="1"/>
    <col min="5899" max="5899" width="10.42578125" style="33" customWidth="1"/>
    <col min="5900" max="5900" width="9.85546875" style="33" customWidth="1"/>
    <col min="5901" max="6143" width="9.140625" style="33"/>
    <col min="6144" max="6144" width="6.5703125" style="33" customWidth="1"/>
    <col min="6145" max="6145" width="11.140625" style="33" customWidth="1"/>
    <col min="6146" max="6146" width="11.85546875" style="33" customWidth="1"/>
    <col min="6147" max="6147" width="9.28515625" style="33" customWidth="1"/>
    <col min="6148" max="6148" width="10.28515625" style="33" customWidth="1"/>
    <col min="6149" max="6149" width="10.7109375" style="33" customWidth="1"/>
    <col min="6150" max="6150" width="11" style="33" customWidth="1"/>
    <col min="6151" max="6151" width="11.85546875" style="33" customWidth="1"/>
    <col min="6152" max="6152" width="7.7109375" style="33" customWidth="1"/>
    <col min="6153" max="6153" width="8.28515625" style="33" customWidth="1"/>
    <col min="6154" max="6154" width="6" style="33" customWidth="1"/>
    <col min="6155" max="6155" width="10.42578125" style="33" customWidth="1"/>
    <col min="6156" max="6156" width="9.85546875" style="33" customWidth="1"/>
    <col min="6157" max="6399" width="9.140625" style="33"/>
    <col min="6400" max="6400" width="6.5703125" style="33" customWidth="1"/>
    <col min="6401" max="6401" width="11.140625" style="33" customWidth="1"/>
    <col min="6402" max="6402" width="11.85546875" style="33" customWidth="1"/>
    <col min="6403" max="6403" width="9.28515625" style="33" customWidth="1"/>
    <col min="6404" max="6404" width="10.28515625" style="33" customWidth="1"/>
    <col min="6405" max="6405" width="10.7109375" style="33" customWidth="1"/>
    <col min="6406" max="6406" width="11" style="33" customWidth="1"/>
    <col min="6407" max="6407" width="11.85546875" style="33" customWidth="1"/>
    <col min="6408" max="6408" width="7.7109375" style="33" customWidth="1"/>
    <col min="6409" max="6409" width="8.28515625" style="33" customWidth="1"/>
    <col min="6410" max="6410" width="6" style="33" customWidth="1"/>
    <col min="6411" max="6411" width="10.42578125" style="33" customWidth="1"/>
    <col min="6412" max="6412" width="9.85546875" style="33" customWidth="1"/>
    <col min="6413" max="6655" width="9.140625" style="33"/>
    <col min="6656" max="6656" width="6.5703125" style="33" customWidth="1"/>
    <col min="6657" max="6657" width="11.140625" style="33" customWidth="1"/>
    <col min="6658" max="6658" width="11.85546875" style="33" customWidth="1"/>
    <col min="6659" max="6659" width="9.28515625" style="33" customWidth="1"/>
    <col min="6660" max="6660" width="10.28515625" style="33" customWidth="1"/>
    <col min="6661" max="6661" width="10.7109375" style="33" customWidth="1"/>
    <col min="6662" max="6662" width="11" style="33" customWidth="1"/>
    <col min="6663" max="6663" width="11.85546875" style="33" customWidth="1"/>
    <col min="6664" max="6664" width="7.7109375" style="33" customWidth="1"/>
    <col min="6665" max="6665" width="8.28515625" style="33" customWidth="1"/>
    <col min="6666" max="6666" width="6" style="33" customWidth="1"/>
    <col min="6667" max="6667" width="10.42578125" style="33" customWidth="1"/>
    <col min="6668" max="6668" width="9.85546875" style="33" customWidth="1"/>
    <col min="6669" max="6911" width="9.140625" style="33"/>
    <col min="6912" max="6912" width="6.5703125" style="33" customWidth="1"/>
    <col min="6913" max="6913" width="11.140625" style="33" customWidth="1"/>
    <col min="6914" max="6914" width="11.85546875" style="33" customWidth="1"/>
    <col min="6915" max="6915" width="9.28515625" style="33" customWidth="1"/>
    <col min="6916" max="6916" width="10.28515625" style="33" customWidth="1"/>
    <col min="6917" max="6917" width="10.7109375" style="33" customWidth="1"/>
    <col min="6918" max="6918" width="11" style="33" customWidth="1"/>
    <col min="6919" max="6919" width="11.85546875" style="33" customWidth="1"/>
    <col min="6920" max="6920" width="7.7109375" style="33" customWidth="1"/>
    <col min="6921" max="6921" width="8.28515625" style="33" customWidth="1"/>
    <col min="6922" max="6922" width="6" style="33" customWidth="1"/>
    <col min="6923" max="6923" width="10.42578125" style="33" customWidth="1"/>
    <col min="6924" max="6924" width="9.85546875" style="33" customWidth="1"/>
    <col min="6925" max="7167" width="9.140625" style="33"/>
    <col min="7168" max="7168" width="6.5703125" style="33" customWidth="1"/>
    <col min="7169" max="7169" width="11.140625" style="33" customWidth="1"/>
    <col min="7170" max="7170" width="11.85546875" style="33" customWidth="1"/>
    <col min="7171" max="7171" width="9.28515625" style="33" customWidth="1"/>
    <col min="7172" max="7172" width="10.28515625" style="33" customWidth="1"/>
    <col min="7173" max="7173" width="10.7109375" style="33" customWidth="1"/>
    <col min="7174" max="7174" width="11" style="33" customWidth="1"/>
    <col min="7175" max="7175" width="11.85546875" style="33" customWidth="1"/>
    <col min="7176" max="7176" width="7.7109375" style="33" customWidth="1"/>
    <col min="7177" max="7177" width="8.28515625" style="33" customWidth="1"/>
    <col min="7178" max="7178" width="6" style="33" customWidth="1"/>
    <col min="7179" max="7179" width="10.42578125" style="33" customWidth="1"/>
    <col min="7180" max="7180" width="9.85546875" style="33" customWidth="1"/>
    <col min="7181" max="7423" width="9.140625" style="33"/>
    <col min="7424" max="7424" width="6.5703125" style="33" customWidth="1"/>
    <col min="7425" max="7425" width="11.140625" style="33" customWidth="1"/>
    <col min="7426" max="7426" width="11.85546875" style="33" customWidth="1"/>
    <col min="7427" max="7427" width="9.28515625" style="33" customWidth="1"/>
    <col min="7428" max="7428" width="10.28515625" style="33" customWidth="1"/>
    <col min="7429" max="7429" width="10.7109375" style="33" customWidth="1"/>
    <col min="7430" max="7430" width="11" style="33" customWidth="1"/>
    <col min="7431" max="7431" width="11.85546875" style="33" customWidth="1"/>
    <col min="7432" max="7432" width="7.7109375" style="33" customWidth="1"/>
    <col min="7433" max="7433" width="8.28515625" style="33" customWidth="1"/>
    <col min="7434" max="7434" width="6" style="33" customWidth="1"/>
    <col min="7435" max="7435" width="10.42578125" style="33" customWidth="1"/>
    <col min="7436" max="7436" width="9.85546875" style="33" customWidth="1"/>
    <col min="7437" max="7679" width="9.140625" style="33"/>
    <col min="7680" max="7680" width="6.5703125" style="33" customWidth="1"/>
    <col min="7681" max="7681" width="11.140625" style="33" customWidth="1"/>
    <col min="7682" max="7682" width="11.85546875" style="33" customWidth="1"/>
    <col min="7683" max="7683" width="9.28515625" style="33" customWidth="1"/>
    <col min="7684" max="7684" width="10.28515625" style="33" customWidth="1"/>
    <col min="7685" max="7685" width="10.7109375" style="33" customWidth="1"/>
    <col min="7686" max="7686" width="11" style="33" customWidth="1"/>
    <col min="7687" max="7687" width="11.85546875" style="33" customWidth="1"/>
    <col min="7688" max="7688" width="7.7109375" style="33" customWidth="1"/>
    <col min="7689" max="7689" width="8.28515625" style="33" customWidth="1"/>
    <col min="7690" max="7690" width="6" style="33" customWidth="1"/>
    <col min="7691" max="7691" width="10.42578125" style="33" customWidth="1"/>
    <col min="7692" max="7692" width="9.85546875" style="33" customWidth="1"/>
    <col min="7693" max="7935" width="9.140625" style="33"/>
    <col min="7936" max="7936" width="6.5703125" style="33" customWidth="1"/>
    <col min="7937" max="7937" width="11.140625" style="33" customWidth="1"/>
    <col min="7938" max="7938" width="11.85546875" style="33" customWidth="1"/>
    <col min="7939" max="7939" width="9.28515625" style="33" customWidth="1"/>
    <col min="7940" max="7940" width="10.28515625" style="33" customWidth="1"/>
    <col min="7941" max="7941" width="10.7109375" style="33" customWidth="1"/>
    <col min="7942" max="7942" width="11" style="33" customWidth="1"/>
    <col min="7943" max="7943" width="11.85546875" style="33" customWidth="1"/>
    <col min="7944" max="7944" width="7.7109375" style="33" customWidth="1"/>
    <col min="7945" max="7945" width="8.28515625" style="33" customWidth="1"/>
    <col min="7946" max="7946" width="6" style="33" customWidth="1"/>
    <col min="7947" max="7947" width="10.42578125" style="33" customWidth="1"/>
    <col min="7948" max="7948" width="9.85546875" style="33" customWidth="1"/>
    <col min="7949" max="8191" width="9.140625" style="33"/>
    <col min="8192" max="8192" width="6.5703125" style="33" customWidth="1"/>
    <col min="8193" max="8193" width="11.140625" style="33" customWidth="1"/>
    <col min="8194" max="8194" width="11.85546875" style="33" customWidth="1"/>
    <col min="8195" max="8195" width="9.28515625" style="33" customWidth="1"/>
    <col min="8196" max="8196" width="10.28515625" style="33" customWidth="1"/>
    <col min="8197" max="8197" width="10.7109375" style="33" customWidth="1"/>
    <col min="8198" max="8198" width="11" style="33" customWidth="1"/>
    <col min="8199" max="8199" width="11.85546875" style="33" customWidth="1"/>
    <col min="8200" max="8200" width="7.7109375" style="33" customWidth="1"/>
    <col min="8201" max="8201" width="8.28515625" style="33" customWidth="1"/>
    <col min="8202" max="8202" width="6" style="33" customWidth="1"/>
    <col min="8203" max="8203" width="10.42578125" style="33" customWidth="1"/>
    <col min="8204" max="8204" width="9.85546875" style="33" customWidth="1"/>
    <col min="8205" max="8447" width="9.140625" style="33"/>
    <col min="8448" max="8448" width="6.5703125" style="33" customWidth="1"/>
    <col min="8449" max="8449" width="11.140625" style="33" customWidth="1"/>
    <col min="8450" max="8450" width="11.85546875" style="33" customWidth="1"/>
    <col min="8451" max="8451" width="9.28515625" style="33" customWidth="1"/>
    <col min="8452" max="8452" width="10.28515625" style="33" customWidth="1"/>
    <col min="8453" max="8453" width="10.7109375" style="33" customWidth="1"/>
    <col min="8454" max="8454" width="11" style="33" customWidth="1"/>
    <col min="8455" max="8455" width="11.85546875" style="33" customWidth="1"/>
    <col min="8456" max="8456" width="7.7109375" style="33" customWidth="1"/>
    <col min="8457" max="8457" width="8.28515625" style="33" customWidth="1"/>
    <col min="8458" max="8458" width="6" style="33" customWidth="1"/>
    <col min="8459" max="8459" width="10.42578125" style="33" customWidth="1"/>
    <col min="8460" max="8460" width="9.85546875" style="33" customWidth="1"/>
    <col min="8461" max="8703" width="9.140625" style="33"/>
    <col min="8704" max="8704" width="6.5703125" style="33" customWidth="1"/>
    <col min="8705" max="8705" width="11.140625" style="33" customWidth="1"/>
    <col min="8706" max="8706" width="11.85546875" style="33" customWidth="1"/>
    <col min="8707" max="8707" width="9.28515625" style="33" customWidth="1"/>
    <col min="8708" max="8708" width="10.28515625" style="33" customWidth="1"/>
    <col min="8709" max="8709" width="10.7109375" style="33" customWidth="1"/>
    <col min="8710" max="8710" width="11" style="33" customWidth="1"/>
    <col min="8711" max="8711" width="11.85546875" style="33" customWidth="1"/>
    <col min="8712" max="8712" width="7.7109375" style="33" customWidth="1"/>
    <col min="8713" max="8713" width="8.28515625" style="33" customWidth="1"/>
    <col min="8714" max="8714" width="6" style="33" customWidth="1"/>
    <col min="8715" max="8715" width="10.42578125" style="33" customWidth="1"/>
    <col min="8716" max="8716" width="9.85546875" style="33" customWidth="1"/>
    <col min="8717" max="8959" width="9.140625" style="33"/>
    <col min="8960" max="8960" width="6.5703125" style="33" customWidth="1"/>
    <col min="8961" max="8961" width="11.140625" style="33" customWidth="1"/>
    <col min="8962" max="8962" width="11.85546875" style="33" customWidth="1"/>
    <col min="8963" max="8963" width="9.28515625" style="33" customWidth="1"/>
    <col min="8964" max="8964" width="10.28515625" style="33" customWidth="1"/>
    <col min="8965" max="8965" width="10.7109375" style="33" customWidth="1"/>
    <col min="8966" max="8966" width="11" style="33" customWidth="1"/>
    <col min="8967" max="8967" width="11.85546875" style="33" customWidth="1"/>
    <col min="8968" max="8968" width="7.7109375" style="33" customWidth="1"/>
    <col min="8969" max="8969" width="8.28515625" style="33" customWidth="1"/>
    <col min="8970" max="8970" width="6" style="33" customWidth="1"/>
    <col min="8971" max="8971" width="10.42578125" style="33" customWidth="1"/>
    <col min="8972" max="8972" width="9.85546875" style="33" customWidth="1"/>
    <col min="8973" max="9215" width="9.140625" style="33"/>
    <col min="9216" max="9216" width="6.5703125" style="33" customWidth="1"/>
    <col min="9217" max="9217" width="11.140625" style="33" customWidth="1"/>
    <col min="9218" max="9218" width="11.85546875" style="33" customWidth="1"/>
    <col min="9219" max="9219" width="9.28515625" style="33" customWidth="1"/>
    <col min="9220" max="9220" width="10.28515625" style="33" customWidth="1"/>
    <col min="9221" max="9221" width="10.7109375" style="33" customWidth="1"/>
    <col min="9222" max="9222" width="11" style="33" customWidth="1"/>
    <col min="9223" max="9223" width="11.85546875" style="33" customWidth="1"/>
    <col min="9224" max="9224" width="7.7109375" style="33" customWidth="1"/>
    <col min="9225" max="9225" width="8.28515625" style="33" customWidth="1"/>
    <col min="9226" max="9226" width="6" style="33" customWidth="1"/>
    <col min="9227" max="9227" width="10.42578125" style="33" customWidth="1"/>
    <col min="9228" max="9228" width="9.85546875" style="33" customWidth="1"/>
    <col min="9229" max="9471" width="9.140625" style="33"/>
    <col min="9472" max="9472" width="6.5703125" style="33" customWidth="1"/>
    <col min="9473" max="9473" width="11.140625" style="33" customWidth="1"/>
    <col min="9474" max="9474" width="11.85546875" style="33" customWidth="1"/>
    <col min="9475" max="9475" width="9.28515625" style="33" customWidth="1"/>
    <col min="9476" max="9476" width="10.28515625" style="33" customWidth="1"/>
    <col min="9477" max="9477" width="10.7109375" style="33" customWidth="1"/>
    <col min="9478" max="9478" width="11" style="33" customWidth="1"/>
    <col min="9479" max="9479" width="11.85546875" style="33" customWidth="1"/>
    <col min="9480" max="9480" width="7.7109375" style="33" customWidth="1"/>
    <col min="9481" max="9481" width="8.28515625" style="33" customWidth="1"/>
    <col min="9482" max="9482" width="6" style="33" customWidth="1"/>
    <col min="9483" max="9483" width="10.42578125" style="33" customWidth="1"/>
    <col min="9484" max="9484" width="9.85546875" style="33" customWidth="1"/>
    <col min="9485" max="9727" width="9.140625" style="33"/>
    <col min="9728" max="9728" width="6.5703125" style="33" customWidth="1"/>
    <col min="9729" max="9729" width="11.140625" style="33" customWidth="1"/>
    <col min="9730" max="9730" width="11.85546875" style="33" customWidth="1"/>
    <col min="9731" max="9731" width="9.28515625" style="33" customWidth="1"/>
    <col min="9732" max="9732" width="10.28515625" style="33" customWidth="1"/>
    <col min="9733" max="9733" width="10.7109375" style="33" customWidth="1"/>
    <col min="9734" max="9734" width="11" style="33" customWidth="1"/>
    <col min="9735" max="9735" width="11.85546875" style="33" customWidth="1"/>
    <col min="9736" max="9736" width="7.7109375" style="33" customWidth="1"/>
    <col min="9737" max="9737" width="8.28515625" style="33" customWidth="1"/>
    <col min="9738" max="9738" width="6" style="33" customWidth="1"/>
    <col min="9739" max="9739" width="10.42578125" style="33" customWidth="1"/>
    <col min="9740" max="9740" width="9.85546875" style="33" customWidth="1"/>
    <col min="9741" max="9983" width="9.140625" style="33"/>
    <col min="9984" max="9984" width="6.5703125" style="33" customWidth="1"/>
    <col min="9985" max="9985" width="11.140625" style="33" customWidth="1"/>
    <col min="9986" max="9986" width="11.85546875" style="33" customWidth="1"/>
    <col min="9987" max="9987" width="9.28515625" style="33" customWidth="1"/>
    <col min="9988" max="9988" width="10.28515625" style="33" customWidth="1"/>
    <col min="9989" max="9989" width="10.7109375" style="33" customWidth="1"/>
    <col min="9990" max="9990" width="11" style="33" customWidth="1"/>
    <col min="9991" max="9991" width="11.85546875" style="33" customWidth="1"/>
    <col min="9992" max="9992" width="7.7109375" style="33" customWidth="1"/>
    <col min="9993" max="9993" width="8.28515625" style="33" customWidth="1"/>
    <col min="9994" max="9994" width="6" style="33" customWidth="1"/>
    <col min="9995" max="9995" width="10.42578125" style="33" customWidth="1"/>
    <col min="9996" max="9996" width="9.85546875" style="33" customWidth="1"/>
    <col min="9997" max="10239" width="9.140625" style="33"/>
    <col min="10240" max="10240" width="6.5703125" style="33" customWidth="1"/>
    <col min="10241" max="10241" width="11.140625" style="33" customWidth="1"/>
    <col min="10242" max="10242" width="11.85546875" style="33" customWidth="1"/>
    <col min="10243" max="10243" width="9.28515625" style="33" customWidth="1"/>
    <col min="10244" max="10244" width="10.28515625" style="33" customWidth="1"/>
    <col min="10245" max="10245" width="10.7109375" style="33" customWidth="1"/>
    <col min="10246" max="10246" width="11" style="33" customWidth="1"/>
    <col min="10247" max="10247" width="11.85546875" style="33" customWidth="1"/>
    <col min="10248" max="10248" width="7.7109375" style="33" customWidth="1"/>
    <col min="10249" max="10249" width="8.28515625" style="33" customWidth="1"/>
    <col min="10250" max="10250" width="6" style="33" customWidth="1"/>
    <col min="10251" max="10251" width="10.42578125" style="33" customWidth="1"/>
    <col min="10252" max="10252" width="9.85546875" style="33" customWidth="1"/>
    <col min="10253" max="10495" width="9.140625" style="33"/>
    <col min="10496" max="10496" width="6.5703125" style="33" customWidth="1"/>
    <col min="10497" max="10497" width="11.140625" style="33" customWidth="1"/>
    <col min="10498" max="10498" width="11.85546875" style="33" customWidth="1"/>
    <col min="10499" max="10499" width="9.28515625" style="33" customWidth="1"/>
    <col min="10500" max="10500" width="10.28515625" style="33" customWidth="1"/>
    <col min="10501" max="10501" width="10.7109375" style="33" customWidth="1"/>
    <col min="10502" max="10502" width="11" style="33" customWidth="1"/>
    <col min="10503" max="10503" width="11.85546875" style="33" customWidth="1"/>
    <col min="10504" max="10504" width="7.7109375" style="33" customWidth="1"/>
    <col min="10505" max="10505" width="8.28515625" style="33" customWidth="1"/>
    <col min="10506" max="10506" width="6" style="33" customWidth="1"/>
    <col min="10507" max="10507" width="10.42578125" style="33" customWidth="1"/>
    <col min="10508" max="10508" width="9.85546875" style="33" customWidth="1"/>
    <col min="10509" max="10751" width="9.140625" style="33"/>
    <col min="10752" max="10752" width="6.5703125" style="33" customWidth="1"/>
    <col min="10753" max="10753" width="11.140625" style="33" customWidth="1"/>
    <col min="10754" max="10754" width="11.85546875" style="33" customWidth="1"/>
    <col min="10755" max="10755" width="9.28515625" style="33" customWidth="1"/>
    <col min="10756" max="10756" width="10.28515625" style="33" customWidth="1"/>
    <col min="10757" max="10757" width="10.7109375" style="33" customWidth="1"/>
    <col min="10758" max="10758" width="11" style="33" customWidth="1"/>
    <col min="10759" max="10759" width="11.85546875" style="33" customWidth="1"/>
    <col min="10760" max="10760" width="7.7109375" style="33" customWidth="1"/>
    <col min="10761" max="10761" width="8.28515625" style="33" customWidth="1"/>
    <col min="10762" max="10762" width="6" style="33" customWidth="1"/>
    <col min="10763" max="10763" width="10.42578125" style="33" customWidth="1"/>
    <col min="10764" max="10764" width="9.85546875" style="33" customWidth="1"/>
    <col min="10765" max="11007" width="9.140625" style="33"/>
    <col min="11008" max="11008" width="6.5703125" style="33" customWidth="1"/>
    <col min="11009" max="11009" width="11.140625" style="33" customWidth="1"/>
    <col min="11010" max="11010" width="11.85546875" style="33" customWidth="1"/>
    <col min="11011" max="11011" width="9.28515625" style="33" customWidth="1"/>
    <col min="11012" max="11012" width="10.28515625" style="33" customWidth="1"/>
    <col min="11013" max="11013" width="10.7109375" style="33" customWidth="1"/>
    <col min="11014" max="11014" width="11" style="33" customWidth="1"/>
    <col min="11015" max="11015" width="11.85546875" style="33" customWidth="1"/>
    <col min="11016" max="11016" width="7.7109375" style="33" customWidth="1"/>
    <col min="11017" max="11017" width="8.28515625" style="33" customWidth="1"/>
    <col min="11018" max="11018" width="6" style="33" customWidth="1"/>
    <col min="11019" max="11019" width="10.42578125" style="33" customWidth="1"/>
    <col min="11020" max="11020" width="9.85546875" style="33" customWidth="1"/>
    <col min="11021" max="11263" width="9.140625" style="33"/>
    <col min="11264" max="11264" width="6.5703125" style="33" customWidth="1"/>
    <col min="11265" max="11265" width="11.140625" style="33" customWidth="1"/>
    <col min="11266" max="11266" width="11.85546875" style="33" customWidth="1"/>
    <col min="11267" max="11267" width="9.28515625" style="33" customWidth="1"/>
    <col min="11268" max="11268" width="10.28515625" style="33" customWidth="1"/>
    <col min="11269" max="11269" width="10.7109375" style="33" customWidth="1"/>
    <col min="11270" max="11270" width="11" style="33" customWidth="1"/>
    <col min="11271" max="11271" width="11.85546875" style="33" customWidth="1"/>
    <col min="11272" max="11272" width="7.7109375" style="33" customWidth="1"/>
    <col min="11273" max="11273" width="8.28515625" style="33" customWidth="1"/>
    <col min="11274" max="11274" width="6" style="33" customWidth="1"/>
    <col min="11275" max="11275" width="10.42578125" style="33" customWidth="1"/>
    <col min="11276" max="11276" width="9.85546875" style="33" customWidth="1"/>
    <col min="11277" max="11519" width="9.140625" style="33"/>
    <col min="11520" max="11520" width="6.5703125" style="33" customWidth="1"/>
    <col min="11521" max="11521" width="11.140625" style="33" customWidth="1"/>
    <col min="11522" max="11522" width="11.85546875" style="33" customWidth="1"/>
    <col min="11523" max="11523" width="9.28515625" style="33" customWidth="1"/>
    <col min="11524" max="11524" width="10.28515625" style="33" customWidth="1"/>
    <col min="11525" max="11525" width="10.7109375" style="33" customWidth="1"/>
    <col min="11526" max="11526" width="11" style="33" customWidth="1"/>
    <col min="11527" max="11527" width="11.85546875" style="33" customWidth="1"/>
    <col min="11528" max="11528" width="7.7109375" style="33" customWidth="1"/>
    <col min="11529" max="11529" width="8.28515625" style="33" customWidth="1"/>
    <col min="11530" max="11530" width="6" style="33" customWidth="1"/>
    <col min="11531" max="11531" width="10.42578125" style="33" customWidth="1"/>
    <col min="11532" max="11532" width="9.85546875" style="33" customWidth="1"/>
    <col min="11533" max="11775" width="9.140625" style="33"/>
    <col min="11776" max="11776" width="6.5703125" style="33" customWidth="1"/>
    <col min="11777" max="11777" width="11.140625" style="33" customWidth="1"/>
    <col min="11778" max="11778" width="11.85546875" style="33" customWidth="1"/>
    <col min="11779" max="11779" width="9.28515625" style="33" customWidth="1"/>
    <col min="11780" max="11780" width="10.28515625" style="33" customWidth="1"/>
    <col min="11781" max="11781" width="10.7109375" style="33" customWidth="1"/>
    <col min="11782" max="11782" width="11" style="33" customWidth="1"/>
    <col min="11783" max="11783" width="11.85546875" style="33" customWidth="1"/>
    <col min="11784" max="11784" width="7.7109375" style="33" customWidth="1"/>
    <col min="11785" max="11785" width="8.28515625" style="33" customWidth="1"/>
    <col min="11786" max="11786" width="6" style="33" customWidth="1"/>
    <col min="11787" max="11787" width="10.42578125" style="33" customWidth="1"/>
    <col min="11788" max="11788" width="9.85546875" style="33" customWidth="1"/>
    <col min="11789" max="12031" width="9.140625" style="33"/>
    <col min="12032" max="12032" width="6.5703125" style="33" customWidth="1"/>
    <col min="12033" max="12033" width="11.140625" style="33" customWidth="1"/>
    <col min="12034" max="12034" width="11.85546875" style="33" customWidth="1"/>
    <col min="12035" max="12035" width="9.28515625" style="33" customWidth="1"/>
    <col min="12036" max="12036" width="10.28515625" style="33" customWidth="1"/>
    <col min="12037" max="12037" width="10.7109375" style="33" customWidth="1"/>
    <col min="12038" max="12038" width="11" style="33" customWidth="1"/>
    <col min="12039" max="12039" width="11.85546875" style="33" customWidth="1"/>
    <col min="12040" max="12040" width="7.7109375" style="33" customWidth="1"/>
    <col min="12041" max="12041" width="8.28515625" style="33" customWidth="1"/>
    <col min="12042" max="12042" width="6" style="33" customWidth="1"/>
    <col min="12043" max="12043" width="10.42578125" style="33" customWidth="1"/>
    <col min="12044" max="12044" width="9.85546875" style="33" customWidth="1"/>
    <col min="12045" max="12287" width="9.140625" style="33"/>
    <col min="12288" max="12288" width="6.5703125" style="33" customWidth="1"/>
    <col min="12289" max="12289" width="11.140625" style="33" customWidth="1"/>
    <col min="12290" max="12290" width="11.85546875" style="33" customWidth="1"/>
    <col min="12291" max="12291" width="9.28515625" style="33" customWidth="1"/>
    <col min="12292" max="12292" width="10.28515625" style="33" customWidth="1"/>
    <col min="12293" max="12293" width="10.7109375" style="33" customWidth="1"/>
    <col min="12294" max="12294" width="11" style="33" customWidth="1"/>
    <col min="12295" max="12295" width="11.85546875" style="33" customWidth="1"/>
    <col min="12296" max="12296" width="7.7109375" style="33" customWidth="1"/>
    <col min="12297" max="12297" width="8.28515625" style="33" customWidth="1"/>
    <col min="12298" max="12298" width="6" style="33" customWidth="1"/>
    <col min="12299" max="12299" width="10.42578125" style="33" customWidth="1"/>
    <col min="12300" max="12300" width="9.85546875" style="33" customWidth="1"/>
    <col min="12301" max="12543" width="9.140625" style="33"/>
    <col min="12544" max="12544" width="6.5703125" style="33" customWidth="1"/>
    <col min="12545" max="12545" width="11.140625" style="33" customWidth="1"/>
    <col min="12546" max="12546" width="11.85546875" style="33" customWidth="1"/>
    <col min="12547" max="12547" width="9.28515625" style="33" customWidth="1"/>
    <col min="12548" max="12548" width="10.28515625" style="33" customWidth="1"/>
    <col min="12549" max="12549" width="10.7109375" style="33" customWidth="1"/>
    <col min="12550" max="12550" width="11" style="33" customWidth="1"/>
    <col min="12551" max="12551" width="11.85546875" style="33" customWidth="1"/>
    <col min="12552" max="12552" width="7.7109375" style="33" customWidth="1"/>
    <col min="12553" max="12553" width="8.28515625" style="33" customWidth="1"/>
    <col min="12554" max="12554" width="6" style="33" customWidth="1"/>
    <col min="12555" max="12555" width="10.42578125" style="33" customWidth="1"/>
    <col min="12556" max="12556" width="9.85546875" style="33" customWidth="1"/>
    <col min="12557" max="12799" width="9.140625" style="33"/>
    <col min="12800" max="12800" width="6.5703125" style="33" customWidth="1"/>
    <col min="12801" max="12801" width="11.140625" style="33" customWidth="1"/>
    <col min="12802" max="12802" width="11.85546875" style="33" customWidth="1"/>
    <col min="12803" max="12803" width="9.28515625" style="33" customWidth="1"/>
    <col min="12804" max="12804" width="10.28515625" style="33" customWidth="1"/>
    <col min="12805" max="12805" width="10.7109375" style="33" customWidth="1"/>
    <col min="12806" max="12806" width="11" style="33" customWidth="1"/>
    <col min="12807" max="12807" width="11.85546875" style="33" customWidth="1"/>
    <col min="12808" max="12808" width="7.7109375" style="33" customWidth="1"/>
    <col min="12809" max="12809" width="8.28515625" style="33" customWidth="1"/>
    <col min="12810" max="12810" width="6" style="33" customWidth="1"/>
    <col min="12811" max="12811" width="10.42578125" style="33" customWidth="1"/>
    <col min="12812" max="12812" width="9.85546875" style="33" customWidth="1"/>
    <col min="12813" max="13055" width="9.140625" style="33"/>
    <col min="13056" max="13056" width="6.5703125" style="33" customWidth="1"/>
    <col min="13057" max="13057" width="11.140625" style="33" customWidth="1"/>
    <col min="13058" max="13058" width="11.85546875" style="33" customWidth="1"/>
    <col min="13059" max="13059" width="9.28515625" style="33" customWidth="1"/>
    <col min="13060" max="13060" width="10.28515625" style="33" customWidth="1"/>
    <col min="13061" max="13061" width="10.7109375" style="33" customWidth="1"/>
    <col min="13062" max="13062" width="11" style="33" customWidth="1"/>
    <col min="13063" max="13063" width="11.85546875" style="33" customWidth="1"/>
    <col min="13064" max="13064" width="7.7109375" style="33" customWidth="1"/>
    <col min="13065" max="13065" width="8.28515625" style="33" customWidth="1"/>
    <col min="13066" max="13066" width="6" style="33" customWidth="1"/>
    <col min="13067" max="13067" width="10.42578125" style="33" customWidth="1"/>
    <col min="13068" max="13068" width="9.85546875" style="33" customWidth="1"/>
    <col min="13069" max="13311" width="9.140625" style="33"/>
    <col min="13312" max="13312" width="6.5703125" style="33" customWidth="1"/>
    <col min="13313" max="13313" width="11.140625" style="33" customWidth="1"/>
    <col min="13314" max="13314" width="11.85546875" style="33" customWidth="1"/>
    <col min="13315" max="13315" width="9.28515625" style="33" customWidth="1"/>
    <col min="13316" max="13316" width="10.28515625" style="33" customWidth="1"/>
    <col min="13317" max="13317" width="10.7109375" style="33" customWidth="1"/>
    <col min="13318" max="13318" width="11" style="33" customWidth="1"/>
    <col min="13319" max="13319" width="11.85546875" style="33" customWidth="1"/>
    <col min="13320" max="13320" width="7.7109375" style="33" customWidth="1"/>
    <col min="13321" max="13321" width="8.28515625" style="33" customWidth="1"/>
    <col min="13322" max="13322" width="6" style="33" customWidth="1"/>
    <col min="13323" max="13323" width="10.42578125" style="33" customWidth="1"/>
    <col min="13324" max="13324" width="9.85546875" style="33" customWidth="1"/>
    <col min="13325" max="13567" width="9.140625" style="33"/>
    <col min="13568" max="13568" width="6.5703125" style="33" customWidth="1"/>
    <col min="13569" max="13569" width="11.140625" style="33" customWidth="1"/>
    <col min="13570" max="13570" width="11.85546875" style="33" customWidth="1"/>
    <col min="13571" max="13571" width="9.28515625" style="33" customWidth="1"/>
    <col min="13572" max="13572" width="10.28515625" style="33" customWidth="1"/>
    <col min="13573" max="13573" width="10.7109375" style="33" customWidth="1"/>
    <col min="13574" max="13574" width="11" style="33" customWidth="1"/>
    <col min="13575" max="13575" width="11.85546875" style="33" customWidth="1"/>
    <col min="13576" max="13576" width="7.7109375" style="33" customWidth="1"/>
    <col min="13577" max="13577" width="8.28515625" style="33" customWidth="1"/>
    <col min="13578" max="13578" width="6" style="33" customWidth="1"/>
    <col min="13579" max="13579" width="10.42578125" style="33" customWidth="1"/>
    <col min="13580" max="13580" width="9.85546875" style="33" customWidth="1"/>
    <col min="13581" max="13823" width="9.140625" style="33"/>
    <col min="13824" max="13824" width="6.5703125" style="33" customWidth="1"/>
    <col min="13825" max="13825" width="11.140625" style="33" customWidth="1"/>
    <col min="13826" max="13826" width="11.85546875" style="33" customWidth="1"/>
    <col min="13827" max="13827" width="9.28515625" style="33" customWidth="1"/>
    <col min="13828" max="13828" width="10.28515625" style="33" customWidth="1"/>
    <col min="13829" max="13829" width="10.7109375" style="33" customWidth="1"/>
    <col min="13830" max="13830" width="11" style="33" customWidth="1"/>
    <col min="13831" max="13831" width="11.85546875" style="33" customWidth="1"/>
    <col min="13832" max="13832" width="7.7109375" style="33" customWidth="1"/>
    <col min="13833" max="13833" width="8.28515625" style="33" customWidth="1"/>
    <col min="13834" max="13834" width="6" style="33" customWidth="1"/>
    <col min="13835" max="13835" width="10.42578125" style="33" customWidth="1"/>
    <col min="13836" max="13836" width="9.85546875" style="33" customWidth="1"/>
    <col min="13837" max="14079" width="9.140625" style="33"/>
    <col min="14080" max="14080" width="6.5703125" style="33" customWidth="1"/>
    <col min="14081" max="14081" width="11.140625" style="33" customWidth="1"/>
    <col min="14082" max="14082" width="11.85546875" style="33" customWidth="1"/>
    <col min="14083" max="14083" width="9.28515625" style="33" customWidth="1"/>
    <col min="14084" max="14084" width="10.28515625" style="33" customWidth="1"/>
    <col min="14085" max="14085" width="10.7109375" style="33" customWidth="1"/>
    <col min="14086" max="14086" width="11" style="33" customWidth="1"/>
    <col min="14087" max="14087" width="11.85546875" style="33" customWidth="1"/>
    <col min="14088" max="14088" width="7.7109375" style="33" customWidth="1"/>
    <col min="14089" max="14089" width="8.28515625" style="33" customWidth="1"/>
    <col min="14090" max="14090" width="6" style="33" customWidth="1"/>
    <col min="14091" max="14091" width="10.42578125" style="33" customWidth="1"/>
    <col min="14092" max="14092" width="9.85546875" style="33" customWidth="1"/>
    <col min="14093" max="14335" width="9.140625" style="33"/>
    <col min="14336" max="14336" width="6.5703125" style="33" customWidth="1"/>
    <col min="14337" max="14337" width="11.140625" style="33" customWidth="1"/>
    <col min="14338" max="14338" width="11.85546875" style="33" customWidth="1"/>
    <col min="14339" max="14339" width="9.28515625" style="33" customWidth="1"/>
    <col min="14340" max="14340" width="10.28515625" style="33" customWidth="1"/>
    <col min="14341" max="14341" width="10.7109375" style="33" customWidth="1"/>
    <col min="14342" max="14342" width="11" style="33" customWidth="1"/>
    <col min="14343" max="14343" width="11.85546875" style="33" customWidth="1"/>
    <col min="14344" max="14344" width="7.7109375" style="33" customWidth="1"/>
    <col min="14345" max="14345" width="8.28515625" style="33" customWidth="1"/>
    <col min="14346" max="14346" width="6" style="33" customWidth="1"/>
    <col min="14347" max="14347" width="10.42578125" style="33" customWidth="1"/>
    <col min="14348" max="14348" width="9.85546875" style="33" customWidth="1"/>
    <col min="14349" max="14591" width="9.140625" style="33"/>
    <col min="14592" max="14592" width="6.5703125" style="33" customWidth="1"/>
    <col min="14593" max="14593" width="11.140625" style="33" customWidth="1"/>
    <col min="14594" max="14594" width="11.85546875" style="33" customWidth="1"/>
    <col min="14595" max="14595" width="9.28515625" style="33" customWidth="1"/>
    <col min="14596" max="14596" width="10.28515625" style="33" customWidth="1"/>
    <col min="14597" max="14597" width="10.7109375" style="33" customWidth="1"/>
    <col min="14598" max="14598" width="11" style="33" customWidth="1"/>
    <col min="14599" max="14599" width="11.85546875" style="33" customWidth="1"/>
    <col min="14600" max="14600" width="7.7109375" style="33" customWidth="1"/>
    <col min="14601" max="14601" width="8.28515625" style="33" customWidth="1"/>
    <col min="14602" max="14602" width="6" style="33" customWidth="1"/>
    <col min="14603" max="14603" width="10.42578125" style="33" customWidth="1"/>
    <col min="14604" max="14604" width="9.85546875" style="33" customWidth="1"/>
    <col min="14605" max="14847" width="9.140625" style="33"/>
    <col min="14848" max="14848" width="6.5703125" style="33" customWidth="1"/>
    <col min="14849" max="14849" width="11.140625" style="33" customWidth="1"/>
    <col min="14850" max="14850" width="11.85546875" style="33" customWidth="1"/>
    <col min="14851" max="14851" width="9.28515625" style="33" customWidth="1"/>
    <col min="14852" max="14852" width="10.28515625" style="33" customWidth="1"/>
    <col min="14853" max="14853" width="10.7109375" style="33" customWidth="1"/>
    <col min="14854" max="14854" width="11" style="33" customWidth="1"/>
    <col min="14855" max="14855" width="11.85546875" style="33" customWidth="1"/>
    <col min="14856" max="14856" width="7.7109375" style="33" customWidth="1"/>
    <col min="14857" max="14857" width="8.28515625" style="33" customWidth="1"/>
    <col min="14858" max="14858" width="6" style="33" customWidth="1"/>
    <col min="14859" max="14859" width="10.42578125" style="33" customWidth="1"/>
    <col min="14860" max="14860" width="9.85546875" style="33" customWidth="1"/>
    <col min="14861" max="15103" width="9.140625" style="33"/>
    <col min="15104" max="15104" width="6.5703125" style="33" customWidth="1"/>
    <col min="15105" max="15105" width="11.140625" style="33" customWidth="1"/>
    <col min="15106" max="15106" width="11.85546875" style="33" customWidth="1"/>
    <col min="15107" max="15107" width="9.28515625" style="33" customWidth="1"/>
    <col min="15108" max="15108" width="10.28515625" style="33" customWidth="1"/>
    <col min="15109" max="15109" width="10.7109375" style="33" customWidth="1"/>
    <col min="15110" max="15110" width="11" style="33" customWidth="1"/>
    <col min="15111" max="15111" width="11.85546875" style="33" customWidth="1"/>
    <col min="15112" max="15112" width="7.7109375" style="33" customWidth="1"/>
    <col min="15113" max="15113" width="8.28515625" style="33" customWidth="1"/>
    <col min="15114" max="15114" width="6" style="33" customWidth="1"/>
    <col min="15115" max="15115" width="10.42578125" style="33" customWidth="1"/>
    <col min="15116" max="15116" width="9.85546875" style="33" customWidth="1"/>
    <col min="15117" max="15359" width="9.140625" style="33"/>
    <col min="15360" max="15360" width="6.5703125" style="33" customWidth="1"/>
    <col min="15361" max="15361" width="11.140625" style="33" customWidth="1"/>
    <col min="15362" max="15362" width="11.85546875" style="33" customWidth="1"/>
    <col min="15363" max="15363" width="9.28515625" style="33" customWidth="1"/>
    <col min="15364" max="15364" width="10.28515625" style="33" customWidth="1"/>
    <col min="15365" max="15365" width="10.7109375" style="33" customWidth="1"/>
    <col min="15366" max="15366" width="11" style="33" customWidth="1"/>
    <col min="15367" max="15367" width="11.85546875" style="33" customWidth="1"/>
    <col min="15368" max="15368" width="7.7109375" style="33" customWidth="1"/>
    <col min="15369" max="15369" width="8.28515625" style="33" customWidth="1"/>
    <col min="15370" max="15370" width="6" style="33" customWidth="1"/>
    <col min="15371" max="15371" width="10.42578125" style="33" customWidth="1"/>
    <col min="15372" max="15372" width="9.85546875" style="33" customWidth="1"/>
    <col min="15373" max="15615" width="9.140625" style="33"/>
    <col min="15616" max="15616" width="6.5703125" style="33" customWidth="1"/>
    <col min="15617" max="15617" width="11.140625" style="33" customWidth="1"/>
    <col min="15618" max="15618" width="11.85546875" style="33" customWidth="1"/>
    <col min="15619" max="15619" width="9.28515625" style="33" customWidth="1"/>
    <col min="15620" max="15620" width="10.28515625" style="33" customWidth="1"/>
    <col min="15621" max="15621" width="10.7109375" style="33" customWidth="1"/>
    <col min="15622" max="15622" width="11" style="33" customWidth="1"/>
    <col min="15623" max="15623" width="11.85546875" style="33" customWidth="1"/>
    <col min="15624" max="15624" width="7.7109375" style="33" customWidth="1"/>
    <col min="15625" max="15625" width="8.28515625" style="33" customWidth="1"/>
    <col min="15626" max="15626" width="6" style="33" customWidth="1"/>
    <col min="15627" max="15627" width="10.42578125" style="33" customWidth="1"/>
    <col min="15628" max="15628" width="9.85546875" style="33" customWidth="1"/>
    <col min="15629" max="15871" width="9.140625" style="33"/>
    <col min="15872" max="15872" width="6.5703125" style="33" customWidth="1"/>
    <col min="15873" max="15873" width="11.140625" style="33" customWidth="1"/>
    <col min="15874" max="15874" width="11.85546875" style="33" customWidth="1"/>
    <col min="15875" max="15875" width="9.28515625" style="33" customWidth="1"/>
    <col min="15876" max="15876" width="10.28515625" style="33" customWidth="1"/>
    <col min="15877" max="15877" width="10.7109375" style="33" customWidth="1"/>
    <col min="15878" max="15878" width="11" style="33" customWidth="1"/>
    <col min="15879" max="15879" width="11.85546875" style="33" customWidth="1"/>
    <col min="15880" max="15880" width="7.7109375" style="33" customWidth="1"/>
    <col min="15881" max="15881" width="8.28515625" style="33" customWidth="1"/>
    <col min="15882" max="15882" width="6" style="33" customWidth="1"/>
    <col min="15883" max="15883" width="10.42578125" style="33" customWidth="1"/>
    <col min="15884" max="15884" width="9.85546875" style="33" customWidth="1"/>
    <col min="15885" max="16127" width="9.140625" style="33"/>
    <col min="16128" max="16128" width="6.5703125" style="33" customWidth="1"/>
    <col min="16129" max="16129" width="11.140625" style="33" customWidth="1"/>
    <col min="16130" max="16130" width="11.85546875" style="33" customWidth="1"/>
    <col min="16131" max="16131" width="9.28515625" style="33" customWidth="1"/>
    <col min="16132" max="16132" width="10.28515625" style="33" customWidth="1"/>
    <col min="16133" max="16133" width="10.7109375" style="33" customWidth="1"/>
    <col min="16134" max="16134" width="11" style="33" customWidth="1"/>
    <col min="16135" max="16135" width="11.85546875" style="33" customWidth="1"/>
    <col min="16136" max="16136" width="7.7109375" style="33" customWidth="1"/>
    <col min="16137" max="16137" width="8.28515625" style="33" customWidth="1"/>
    <col min="16138" max="16138" width="6" style="33" customWidth="1"/>
    <col min="16139" max="16139" width="10.42578125" style="33" customWidth="1"/>
    <col min="16140" max="16140" width="9.85546875" style="33" customWidth="1"/>
    <col min="16141" max="16383" width="9.140625" style="33"/>
    <col min="16384" max="16384" width="9.140625" style="33" customWidth="1"/>
  </cols>
  <sheetData>
    <row r="1" spans="1:11" s="7" customFormat="1" ht="21">
      <c r="A1" s="6" t="s">
        <v>409</v>
      </c>
      <c r="G1" s="8"/>
      <c r="H1" s="9"/>
      <c r="I1" s="8"/>
      <c r="K1" s="10"/>
    </row>
    <row r="2" spans="1:11" s="11" customFormat="1" ht="5.25" customHeight="1">
      <c r="B2" s="548"/>
      <c r="C2" s="548"/>
      <c r="D2" s="548"/>
      <c r="E2" s="548"/>
      <c r="F2" s="548"/>
      <c r="G2" s="548"/>
      <c r="H2" s="548"/>
      <c r="I2" s="548"/>
      <c r="K2" s="12"/>
    </row>
    <row r="3" spans="1:11" s="7" customFormat="1">
      <c r="B3" s="552" t="s">
        <v>16</v>
      </c>
      <c r="C3" s="553"/>
      <c r="D3" s="553"/>
      <c r="E3" s="553"/>
      <c r="F3" s="253" t="s">
        <v>17</v>
      </c>
      <c r="G3" s="255"/>
      <c r="H3" s="256"/>
      <c r="K3" s="10"/>
    </row>
    <row r="4" spans="1:11" s="15" customFormat="1" ht="41.25" customHeight="1">
      <c r="A4" s="13" t="s">
        <v>332</v>
      </c>
      <c r="B4" s="14" t="s">
        <v>19</v>
      </c>
      <c r="C4" s="14" t="s">
        <v>20</v>
      </c>
      <c r="D4" s="14" t="s">
        <v>21</v>
      </c>
      <c r="E4" s="14" t="s">
        <v>232</v>
      </c>
      <c r="F4" s="254" t="s">
        <v>22</v>
      </c>
    </row>
    <row r="5" spans="1:11" s="15" customFormat="1" ht="5.25" customHeight="1">
      <c r="A5" s="16"/>
      <c r="B5" s="17"/>
      <c r="C5" s="18"/>
      <c r="D5" s="18"/>
      <c r="E5" s="20"/>
      <c r="F5" s="19"/>
    </row>
    <row r="6" spans="1:11" s="24" customFormat="1">
      <c r="A6" s="21">
        <v>1960</v>
      </c>
      <c r="B6" s="22">
        <v>2.33</v>
      </c>
      <c r="C6" s="22">
        <v>2.25</v>
      </c>
      <c r="D6" s="22">
        <v>0.43</v>
      </c>
      <c r="E6" s="22">
        <v>1.05</v>
      </c>
      <c r="F6" s="23">
        <v>1.69</v>
      </c>
      <c r="H6" s="25"/>
    </row>
    <row r="7" spans="1:11" s="24" customFormat="1">
      <c r="A7" s="21">
        <v>1961</v>
      </c>
      <c r="B7" s="22">
        <v>2.3199999999999998</v>
      </c>
      <c r="C7" s="26">
        <v>2.1800000000000002</v>
      </c>
      <c r="D7" s="26">
        <v>0.45</v>
      </c>
      <c r="E7" s="22">
        <v>1.06</v>
      </c>
      <c r="F7" s="23">
        <v>1.69</v>
      </c>
      <c r="H7" s="25"/>
    </row>
    <row r="8" spans="1:11" s="24" customFormat="1">
      <c r="A8" s="21">
        <v>1962</v>
      </c>
      <c r="B8" s="22">
        <v>2.29</v>
      </c>
      <c r="C8" s="26">
        <v>2.13</v>
      </c>
      <c r="D8" s="26">
        <v>0.46</v>
      </c>
      <c r="E8" s="22">
        <v>1.07</v>
      </c>
      <c r="F8" s="23">
        <v>1.67</v>
      </c>
      <c r="H8" s="25"/>
    </row>
    <row r="9" spans="1:11" s="24" customFormat="1">
      <c r="A9" s="21">
        <v>1963</v>
      </c>
      <c r="B9" s="22">
        <v>2.25</v>
      </c>
      <c r="C9" s="26">
        <v>2.06</v>
      </c>
      <c r="D9" s="26">
        <v>0.45</v>
      </c>
      <c r="E9" s="22">
        <v>1.07</v>
      </c>
      <c r="F9" s="23">
        <v>1.64</v>
      </c>
      <c r="H9" s="25"/>
    </row>
    <row r="10" spans="1:11" s="24" customFormat="1">
      <c r="A10" s="21">
        <v>1964</v>
      </c>
      <c r="B10" s="22">
        <v>2.2000000000000002</v>
      </c>
      <c r="C10" s="26">
        <v>2.02</v>
      </c>
      <c r="D10" s="26">
        <v>0.45</v>
      </c>
      <c r="E10" s="22">
        <v>1.03</v>
      </c>
      <c r="F10" s="23">
        <v>1.63</v>
      </c>
      <c r="H10" s="25"/>
    </row>
    <row r="11" spans="1:11" s="24" customFormat="1">
      <c r="A11" s="21">
        <v>1965</v>
      </c>
      <c r="B11" s="22">
        <v>2.12</v>
      </c>
      <c r="C11" s="26">
        <v>1.93</v>
      </c>
      <c r="D11" s="26">
        <v>0.44</v>
      </c>
      <c r="E11" s="22">
        <v>0.98</v>
      </c>
      <c r="F11" s="23">
        <v>1.59</v>
      </c>
      <c r="H11" s="25"/>
    </row>
    <row r="12" spans="1:11" s="24" customFormat="1">
      <c r="A12" s="21">
        <v>1966</v>
      </c>
      <c r="B12" s="22">
        <v>2.09</v>
      </c>
      <c r="C12" s="26">
        <v>1.92</v>
      </c>
      <c r="D12" s="26">
        <v>0.43</v>
      </c>
      <c r="E12" s="22">
        <v>0.92</v>
      </c>
      <c r="F12" s="23">
        <v>1.56</v>
      </c>
      <c r="H12" s="25"/>
    </row>
    <row r="13" spans="1:11" s="24" customFormat="1">
      <c r="A13" s="21">
        <v>1967</v>
      </c>
      <c r="B13" s="22">
        <v>2.04</v>
      </c>
      <c r="C13" s="26">
        <v>1.89</v>
      </c>
      <c r="D13" s="26">
        <v>0.42</v>
      </c>
      <c r="E13" s="22">
        <v>0.95</v>
      </c>
      <c r="F13" s="23">
        <v>1.55</v>
      </c>
      <c r="H13" s="25"/>
    </row>
    <row r="14" spans="1:11" s="24" customFormat="1">
      <c r="A14" s="21">
        <v>1968</v>
      </c>
      <c r="B14" s="22">
        <v>1.99</v>
      </c>
      <c r="C14" s="26">
        <v>1.83</v>
      </c>
      <c r="D14" s="26">
        <v>0.4</v>
      </c>
      <c r="E14" s="22">
        <v>0.9</v>
      </c>
      <c r="F14" s="23">
        <v>1.54</v>
      </c>
      <c r="H14" s="25"/>
    </row>
    <row r="15" spans="1:11" s="24" customFormat="1">
      <c r="A15" s="21">
        <v>1969</v>
      </c>
      <c r="B15" s="22">
        <v>2.1</v>
      </c>
      <c r="C15" s="26">
        <v>1.93</v>
      </c>
      <c r="D15" s="27">
        <v>0.41</v>
      </c>
      <c r="E15" s="22">
        <v>0.88</v>
      </c>
      <c r="F15" s="23">
        <v>1.54</v>
      </c>
      <c r="H15" s="25"/>
    </row>
    <row r="16" spans="1:11" s="24" customFormat="1">
      <c r="A16" s="21">
        <v>1970</v>
      </c>
      <c r="B16" s="22">
        <v>2.13</v>
      </c>
      <c r="C16" s="26">
        <v>1.94</v>
      </c>
      <c r="D16" s="26">
        <v>0.42</v>
      </c>
      <c r="E16" s="22">
        <v>0.94</v>
      </c>
      <c r="F16" s="23">
        <v>1.59</v>
      </c>
      <c r="H16" s="25"/>
    </row>
    <row r="17" spans="1:8" s="24" customFormat="1">
      <c r="A17" s="21">
        <v>1971</v>
      </c>
      <c r="B17" s="22">
        <v>2.12</v>
      </c>
      <c r="C17" s="26">
        <v>1.94</v>
      </c>
      <c r="D17" s="26">
        <v>0.43</v>
      </c>
      <c r="E17" s="22">
        <v>0.95</v>
      </c>
      <c r="F17" s="23">
        <v>1.68</v>
      </c>
      <c r="H17" s="25"/>
    </row>
    <row r="18" spans="1:8" s="24" customFormat="1">
      <c r="A18" s="21">
        <v>1972</v>
      </c>
      <c r="B18" s="22">
        <v>2.16</v>
      </c>
      <c r="C18" s="26">
        <v>1.98</v>
      </c>
      <c r="D18" s="26">
        <v>0.44</v>
      </c>
      <c r="E18" s="22">
        <v>1</v>
      </c>
      <c r="F18" s="23">
        <v>1.77</v>
      </c>
      <c r="H18" s="25"/>
    </row>
    <row r="19" spans="1:8" s="24" customFormat="1">
      <c r="A19" s="21">
        <v>1973</v>
      </c>
      <c r="B19" s="22">
        <v>2.21</v>
      </c>
      <c r="C19" s="26">
        <v>2.04</v>
      </c>
      <c r="D19" s="26">
        <v>0.53</v>
      </c>
      <c r="E19" s="22">
        <v>1.1599999999999999</v>
      </c>
      <c r="F19" s="23">
        <v>1.86</v>
      </c>
      <c r="H19" s="25"/>
    </row>
    <row r="20" spans="1:8" s="24" customFormat="1">
      <c r="A20" s="21">
        <v>1974</v>
      </c>
      <c r="B20" s="22">
        <v>2.23</v>
      </c>
      <c r="C20" s="26">
        <v>2.0499999999999998</v>
      </c>
      <c r="D20" s="26">
        <v>0.5</v>
      </c>
      <c r="E20" s="22">
        <v>1.1000000000000001</v>
      </c>
      <c r="F20" s="23">
        <v>2.2999999999999998</v>
      </c>
      <c r="H20" s="25"/>
    </row>
    <row r="21" spans="1:8" s="24" customFormat="1">
      <c r="A21" s="21">
        <v>1975</v>
      </c>
      <c r="B21" s="22">
        <v>2.19</v>
      </c>
      <c r="C21" s="26">
        <v>2.08</v>
      </c>
      <c r="D21" s="26">
        <v>0.62</v>
      </c>
      <c r="E21" s="22">
        <v>1.25</v>
      </c>
      <c r="F21" s="23">
        <v>2.7</v>
      </c>
      <c r="H21" s="25"/>
    </row>
    <row r="22" spans="1:8" s="24" customFormat="1">
      <c r="A22" s="21">
        <v>1976</v>
      </c>
      <c r="B22" s="22">
        <v>2.23</v>
      </c>
      <c r="C22" s="26">
        <v>2.06</v>
      </c>
      <c r="D22" s="26">
        <v>0.6</v>
      </c>
      <c r="E22" s="22">
        <v>1.24</v>
      </c>
      <c r="F22" s="23">
        <v>2.89</v>
      </c>
      <c r="H22" s="25"/>
    </row>
    <row r="23" spans="1:8" s="24" customFormat="1">
      <c r="A23" s="21">
        <v>1977</v>
      </c>
      <c r="B23" s="22">
        <v>2.38</v>
      </c>
      <c r="C23" s="26">
        <v>1.9</v>
      </c>
      <c r="D23" s="26">
        <v>0.67</v>
      </c>
      <c r="E23" s="22">
        <v>1.38</v>
      </c>
      <c r="F23" s="23">
        <v>3.21</v>
      </c>
      <c r="H23" s="25"/>
    </row>
    <row r="24" spans="1:8" s="24" customFormat="1">
      <c r="A24" s="21">
        <v>1978</v>
      </c>
      <c r="B24" s="22">
        <v>2.62</v>
      </c>
      <c r="C24" s="26">
        <v>2.5</v>
      </c>
      <c r="D24" s="26">
        <v>0.72</v>
      </c>
      <c r="E24" s="22">
        <v>1.53</v>
      </c>
      <c r="F24" s="23">
        <v>3.46</v>
      </c>
      <c r="H24" s="25"/>
    </row>
    <row r="25" spans="1:8" s="24" customFormat="1">
      <c r="A25" s="21">
        <v>1979</v>
      </c>
      <c r="B25" s="22">
        <v>2.67</v>
      </c>
      <c r="C25" s="26">
        <v>2.52</v>
      </c>
      <c r="D25" s="26">
        <v>0.8</v>
      </c>
      <c r="E25" s="22">
        <v>1.62</v>
      </c>
      <c r="F25" s="23">
        <v>3.82</v>
      </c>
      <c r="H25" s="25"/>
    </row>
    <row r="26" spans="1:8" s="24" customFormat="1">
      <c r="A26" s="21">
        <v>1980</v>
      </c>
      <c r="B26" s="22">
        <v>2.95</v>
      </c>
      <c r="C26" s="26">
        <v>2.78</v>
      </c>
      <c r="D26" s="26">
        <v>0.98</v>
      </c>
      <c r="E26" s="22">
        <v>1.87</v>
      </c>
      <c r="F26" s="23">
        <v>4.49</v>
      </c>
      <c r="H26" s="25"/>
    </row>
    <row r="27" spans="1:8" s="24" customFormat="1">
      <c r="A27" s="21">
        <v>1981</v>
      </c>
      <c r="B27" s="22">
        <v>3.38</v>
      </c>
      <c r="C27" s="26">
        <v>3.19</v>
      </c>
      <c r="D27" s="26">
        <v>1.3</v>
      </c>
      <c r="E27" s="22">
        <v>2.2400000000000002</v>
      </c>
      <c r="F27" s="23">
        <v>5.16</v>
      </c>
      <c r="H27" s="25"/>
    </row>
    <row r="28" spans="1:8" s="24" customFormat="1">
      <c r="A28" s="21">
        <v>1982</v>
      </c>
      <c r="B28" s="22">
        <v>3.58</v>
      </c>
      <c r="C28" s="26">
        <v>3.3</v>
      </c>
      <c r="D28" s="26">
        <v>2.09</v>
      </c>
      <c r="E28" s="22">
        <v>2.81</v>
      </c>
      <c r="F28" s="23">
        <v>5.79</v>
      </c>
      <c r="H28" s="25"/>
    </row>
    <row r="29" spans="1:8" s="24" customFormat="1">
      <c r="A29" s="21">
        <v>1983</v>
      </c>
      <c r="B29" s="22">
        <v>4.1900000000000004</v>
      </c>
      <c r="C29" s="26">
        <v>3.88</v>
      </c>
      <c r="D29" s="26">
        <v>2.37</v>
      </c>
      <c r="E29" s="22">
        <v>3.31</v>
      </c>
      <c r="F29" s="23">
        <v>6</v>
      </c>
      <c r="H29" s="25"/>
    </row>
    <row r="30" spans="1:8" s="24" customFormat="1">
      <c r="A30" s="21">
        <v>1984</v>
      </c>
      <c r="B30" s="22">
        <v>4.3</v>
      </c>
      <c r="C30" s="26">
        <v>3.88</v>
      </c>
      <c r="D30" s="26">
        <v>2.57</v>
      </c>
      <c r="E30" s="22">
        <v>3.38</v>
      </c>
      <c r="F30" s="23">
        <v>6.27</v>
      </c>
      <c r="H30" s="25"/>
    </row>
    <row r="31" spans="1:8" s="24" customFormat="1">
      <c r="A31" s="21">
        <v>1985</v>
      </c>
      <c r="B31" s="22">
        <v>4.7</v>
      </c>
      <c r="C31" s="26">
        <v>4.2</v>
      </c>
      <c r="D31" s="26">
        <v>2.5499999999999998</v>
      </c>
      <c r="E31" s="22">
        <v>3.56</v>
      </c>
      <c r="F31" s="23">
        <v>6.47</v>
      </c>
      <c r="H31" s="25"/>
    </row>
    <row r="32" spans="1:8" s="24" customFormat="1">
      <c r="A32" s="21">
        <v>1986</v>
      </c>
      <c r="B32" s="22">
        <v>5.0199999999999996</v>
      </c>
      <c r="C32" s="26">
        <v>4.54</v>
      </c>
      <c r="D32" s="26">
        <v>2.6</v>
      </c>
      <c r="E32" s="22">
        <v>3.71</v>
      </c>
      <c r="F32" s="23">
        <v>6.47</v>
      </c>
      <c r="H32" s="25"/>
    </row>
    <row r="33" spans="1:24" s="24" customFormat="1" ht="12.75" customHeight="1">
      <c r="A33" s="21">
        <v>1987</v>
      </c>
      <c r="B33" s="22">
        <v>5.23</v>
      </c>
      <c r="C33" s="26">
        <v>4.68</v>
      </c>
      <c r="D33" s="26">
        <v>2.72</v>
      </c>
      <c r="E33" s="22">
        <v>3.83</v>
      </c>
      <c r="F33" s="23">
        <v>6.39</v>
      </c>
      <c r="H33" s="25"/>
      <c r="I33" s="25"/>
      <c r="J33" s="25"/>
      <c r="K33" s="25"/>
      <c r="L33" s="25"/>
      <c r="M33" s="25"/>
      <c r="N33" s="25"/>
      <c r="O33" s="25"/>
    </row>
    <row r="34" spans="1:24" s="24" customFormat="1" ht="15" hidden="1" customHeight="1">
      <c r="A34" s="21">
        <v>1988</v>
      </c>
      <c r="B34" s="22">
        <v>5.41</v>
      </c>
      <c r="C34" s="26">
        <v>4.79</v>
      </c>
      <c r="D34" s="26">
        <v>3.16</v>
      </c>
      <c r="E34" s="22">
        <v>4.1399999999999997</v>
      </c>
      <c r="F34" s="23">
        <v>6.36</v>
      </c>
      <c r="H34" s="25"/>
      <c r="I34" s="25"/>
      <c r="J34" s="25"/>
      <c r="K34" s="25"/>
      <c r="L34" s="25"/>
      <c r="M34" s="25"/>
      <c r="N34" s="25"/>
      <c r="O34" s="25"/>
    </row>
    <row r="35" spans="1:24" s="24" customFormat="1" ht="12.75" customHeight="1">
      <c r="A35" s="21">
        <v>1989</v>
      </c>
      <c r="B35" s="22">
        <v>5.38</v>
      </c>
      <c r="C35" s="26">
        <v>4.68</v>
      </c>
      <c r="D35" s="26">
        <v>3.09</v>
      </c>
      <c r="E35" s="22">
        <v>4.09</v>
      </c>
      <c r="F35" s="23">
        <v>6.47</v>
      </c>
      <c r="H35" s="25"/>
      <c r="I35" s="25"/>
      <c r="J35" s="25"/>
      <c r="K35" s="25"/>
      <c r="L35" s="25"/>
      <c r="M35" s="25"/>
      <c r="N35" s="25"/>
      <c r="O35" s="25"/>
    </row>
    <row r="36" spans="1:24" s="24" customFormat="1">
      <c r="A36" s="21">
        <v>1990</v>
      </c>
      <c r="B36" s="22">
        <v>5.45</v>
      </c>
      <c r="C36" s="26">
        <v>4.68</v>
      </c>
      <c r="D36" s="26">
        <v>2.87</v>
      </c>
      <c r="E36" s="22">
        <v>3.96</v>
      </c>
      <c r="F36" s="23">
        <v>6.5710303831657866</v>
      </c>
      <c r="G36" s="28"/>
      <c r="H36" s="28"/>
      <c r="I36" s="28"/>
      <c r="J36" s="28"/>
      <c r="K36" s="28"/>
      <c r="L36" s="28"/>
      <c r="M36" s="28"/>
      <c r="N36" s="29"/>
      <c r="O36" s="29"/>
      <c r="P36" s="29"/>
      <c r="Q36" s="28"/>
      <c r="R36" s="28"/>
      <c r="S36" s="28"/>
      <c r="T36" s="28"/>
      <c r="U36" s="28"/>
      <c r="V36" s="28"/>
      <c r="W36" s="28"/>
      <c r="X36" s="28"/>
    </row>
    <row r="37" spans="1:24" s="24" customFormat="1">
      <c r="A37" s="21">
        <v>1991</v>
      </c>
      <c r="B37" s="22">
        <v>5.76</v>
      </c>
      <c r="C37" s="26">
        <v>5</v>
      </c>
      <c r="D37" s="26">
        <v>2.92</v>
      </c>
      <c r="E37" s="22">
        <v>4.1399999999999997</v>
      </c>
      <c r="F37" s="23">
        <v>6.747230239300424</v>
      </c>
      <c r="G37" s="28"/>
      <c r="H37" s="28"/>
      <c r="I37" s="28"/>
      <c r="J37" s="28"/>
      <c r="K37" s="28"/>
      <c r="L37" s="28"/>
      <c r="M37" s="28"/>
      <c r="N37" s="29"/>
      <c r="O37" s="29"/>
      <c r="P37" s="29"/>
      <c r="Q37" s="28"/>
      <c r="R37" s="28"/>
      <c r="S37" s="28"/>
      <c r="T37" s="28"/>
      <c r="U37" s="28"/>
      <c r="V37" s="28"/>
      <c r="W37" s="28"/>
    </row>
    <row r="38" spans="1:24" s="24" customFormat="1">
      <c r="A38" s="21">
        <v>1992</v>
      </c>
      <c r="B38" s="22">
        <v>5.84</v>
      </c>
      <c r="C38" s="26">
        <v>5.17</v>
      </c>
      <c r="D38" s="26">
        <v>2.89</v>
      </c>
      <c r="E38" s="22">
        <v>4.1900000000000004</v>
      </c>
      <c r="F38" s="23">
        <v>6.8206799561395979</v>
      </c>
      <c r="G38" s="28"/>
      <c r="H38" s="28"/>
      <c r="I38" s="28"/>
      <c r="J38" s="28"/>
      <c r="K38" s="28"/>
      <c r="L38" s="28"/>
      <c r="M38" s="28"/>
      <c r="N38" s="29"/>
      <c r="O38" s="29"/>
      <c r="P38" s="29"/>
      <c r="Q38" s="28"/>
      <c r="R38" s="28"/>
      <c r="S38" s="28"/>
      <c r="T38" s="28"/>
      <c r="U38" s="28"/>
      <c r="V38" s="28"/>
      <c r="W38" s="28"/>
    </row>
    <row r="39" spans="1:24" s="24" customFormat="1">
      <c r="A39" s="21">
        <v>1993</v>
      </c>
      <c r="B39" s="22">
        <v>5.77</v>
      </c>
      <c r="C39" s="26">
        <v>5.0999999999999996</v>
      </c>
      <c r="D39" s="26">
        <v>3.1</v>
      </c>
      <c r="E39" s="22">
        <v>4.3600000000000003</v>
      </c>
      <c r="F39" s="23">
        <v>6.927233865922183</v>
      </c>
      <c r="G39" s="28"/>
      <c r="H39" s="28"/>
      <c r="I39" s="28"/>
      <c r="J39" s="28"/>
      <c r="K39" s="28"/>
      <c r="L39" s="28"/>
      <c r="M39" s="28"/>
      <c r="N39" s="29"/>
      <c r="O39" s="29"/>
      <c r="P39" s="29"/>
      <c r="Q39" s="28"/>
      <c r="R39" s="28"/>
      <c r="S39" s="28"/>
      <c r="T39" s="28"/>
      <c r="U39" s="28"/>
      <c r="V39" s="28"/>
      <c r="W39" s="28"/>
    </row>
    <row r="40" spans="1:24" s="24" customFormat="1">
      <c r="A40" s="21">
        <v>1994</v>
      </c>
      <c r="B40" s="22">
        <v>5.96</v>
      </c>
      <c r="C40" s="26">
        <v>5.17</v>
      </c>
      <c r="D40" s="26">
        <v>3.3</v>
      </c>
      <c r="E40" s="22">
        <v>4.51</v>
      </c>
      <c r="F40" s="23">
        <v>6.9075356428545716</v>
      </c>
      <c r="G40" s="28"/>
      <c r="H40" s="28"/>
      <c r="I40" s="28"/>
      <c r="J40" s="28"/>
      <c r="K40" s="28"/>
      <c r="L40" s="28"/>
      <c r="M40" s="28"/>
      <c r="N40" s="29"/>
      <c r="O40" s="29"/>
      <c r="P40" s="29"/>
      <c r="Q40" s="28"/>
      <c r="R40" s="28"/>
      <c r="S40" s="28"/>
      <c r="T40" s="28"/>
      <c r="U40" s="28"/>
      <c r="V40" s="28"/>
      <c r="W40" s="28"/>
    </row>
    <row r="41" spans="1:24" s="24" customFormat="1">
      <c r="A41" s="21">
        <v>1995</v>
      </c>
      <c r="B41" s="22">
        <v>6.09</v>
      </c>
      <c r="C41" s="26">
        <v>5.31</v>
      </c>
      <c r="D41" s="26">
        <v>3.44</v>
      </c>
      <c r="E41" s="22">
        <v>4.6500000000000004</v>
      </c>
      <c r="F41" s="23">
        <v>6.8933674521149717</v>
      </c>
      <c r="G41" s="28"/>
      <c r="H41" s="28"/>
      <c r="I41" s="28"/>
      <c r="J41" s="28"/>
      <c r="K41" s="28"/>
      <c r="L41" s="28"/>
      <c r="M41" s="28"/>
      <c r="N41" s="29"/>
      <c r="O41" s="29"/>
      <c r="P41" s="29"/>
      <c r="Q41" s="28"/>
      <c r="R41" s="28"/>
      <c r="S41" s="28"/>
      <c r="T41" s="28"/>
      <c r="U41" s="28"/>
      <c r="V41" s="28"/>
      <c r="W41" s="28"/>
    </row>
    <row r="42" spans="1:24" s="24" customFormat="1">
      <c r="A42" s="21">
        <v>1996</v>
      </c>
      <c r="B42" s="22">
        <v>6.22</v>
      </c>
      <c r="C42" s="26">
        <v>5.51</v>
      </c>
      <c r="D42" s="26">
        <v>3.3</v>
      </c>
      <c r="E42" s="22">
        <v>4.72</v>
      </c>
      <c r="F42" s="23">
        <v>6.8558489157692781</v>
      </c>
      <c r="G42" s="28"/>
      <c r="H42" s="28"/>
      <c r="I42" s="28"/>
      <c r="J42" s="28"/>
      <c r="K42" s="28"/>
      <c r="L42" s="28"/>
      <c r="M42" s="28"/>
      <c r="N42" s="29"/>
      <c r="O42" s="29"/>
      <c r="P42" s="29"/>
      <c r="Q42" s="28"/>
      <c r="R42" s="28"/>
      <c r="S42" s="28"/>
      <c r="T42" s="28"/>
      <c r="U42" s="28"/>
      <c r="V42" s="28"/>
      <c r="W42" s="28"/>
    </row>
    <row r="43" spans="1:24" s="24" customFormat="1">
      <c r="A43" s="21">
        <v>1997</v>
      </c>
      <c r="B43" s="22">
        <v>6.4</v>
      </c>
      <c r="C43" s="26">
        <v>5.8</v>
      </c>
      <c r="D43" s="26">
        <v>3.66</v>
      </c>
      <c r="E43" s="22">
        <v>5.2</v>
      </c>
      <c r="F43" s="23">
        <v>6.8455497841161472</v>
      </c>
      <c r="G43" s="28"/>
      <c r="H43" s="28"/>
      <c r="I43" s="28"/>
      <c r="J43" s="28"/>
      <c r="K43" s="28"/>
      <c r="L43" s="28"/>
      <c r="M43" s="28"/>
      <c r="N43" s="29"/>
      <c r="O43" s="29"/>
      <c r="P43" s="29"/>
      <c r="Q43" s="28"/>
      <c r="R43" s="28"/>
      <c r="S43" s="28"/>
      <c r="T43" s="28"/>
      <c r="U43" s="28"/>
      <c r="V43" s="28"/>
      <c r="W43" s="28"/>
    </row>
    <row r="44" spans="1:24" s="24" customFormat="1">
      <c r="A44" s="30">
        <v>1998</v>
      </c>
      <c r="B44" s="22">
        <v>6.5</v>
      </c>
      <c r="C44" s="26">
        <v>5.87</v>
      </c>
      <c r="D44" s="26">
        <v>3.19</v>
      </c>
      <c r="E44" s="22">
        <v>4.8</v>
      </c>
      <c r="F44" s="23">
        <v>6.7350678277677112</v>
      </c>
      <c r="G44" s="28"/>
      <c r="H44" s="28"/>
      <c r="I44" s="28"/>
      <c r="J44" s="28"/>
      <c r="K44" s="28"/>
      <c r="L44" s="28"/>
      <c r="M44" s="28"/>
      <c r="N44" s="29"/>
      <c r="O44" s="29"/>
      <c r="P44" s="29"/>
      <c r="Q44" s="28"/>
      <c r="R44" s="28"/>
      <c r="S44" s="28"/>
      <c r="T44" s="28"/>
      <c r="U44" s="28"/>
      <c r="V44" s="28"/>
      <c r="W44" s="28"/>
    </row>
    <row r="45" spans="1:24" s="24" customFormat="1">
      <c r="A45" s="30">
        <v>1999</v>
      </c>
      <c r="B45" s="22">
        <v>6.78</v>
      </c>
      <c r="C45" s="26">
        <v>6.35</v>
      </c>
      <c r="D45" s="26">
        <v>2.74</v>
      </c>
      <c r="E45" s="22">
        <v>4.7699999999999996</v>
      </c>
      <c r="F45" s="23">
        <v>6.6392000418305424</v>
      </c>
      <c r="G45" s="28"/>
      <c r="H45" s="28"/>
      <c r="I45" s="28"/>
      <c r="J45" s="28"/>
      <c r="K45" s="28"/>
      <c r="L45" s="28"/>
      <c r="M45" s="28"/>
      <c r="N45" s="29"/>
      <c r="O45" s="29"/>
      <c r="P45" s="29"/>
      <c r="Q45" s="28"/>
      <c r="R45" s="28"/>
      <c r="S45" s="28"/>
      <c r="T45" s="28"/>
      <c r="U45" s="28"/>
      <c r="V45" s="28"/>
      <c r="W45" s="28"/>
    </row>
    <row r="46" spans="1:24" s="24" customFormat="1">
      <c r="A46" s="30">
        <v>2000</v>
      </c>
      <c r="B46" s="22">
        <v>6.49</v>
      </c>
      <c r="C46" s="26">
        <v>5.6</v>
      </c>
      <c r="D46" s="26">
        <v>3.97</v>
      </c>
      <c r="E46" s="26">
        <v>5</v>
      </c>
      <c r="F46" s="31">
        <v>6.81</v>
      </c>
      <c r="G46" s="28"/>
      <c r="H46" s="28"/>
      <c r="I46" s="28"/>
      <c r="J46" s="28"/>
      <c r="K46" s="28"/>
      <c r="L46" s="28"/>
      <c r="M46" s="28"/>
      <c r="N46" s="29"/>
      <c r="O46" s="29"/>
      <c r="P46" s="29"/>
      <c r="Q46" s="28"/>
      <c r="R46" s="28"/>
      <c r="S46" s="28"/>
      <c r="T46" s="28"/>
      <c r="U46" s="28"/>
      <c r="V46" s="28"/>
      <c r="W46" s="28"/>
    </row>
    <row r="47" spans="1:24" s="24" customFormat="1">
      <c r="A47" s="30">
        <v>2001</v>
      </c>
      <c r="B47" s="22">
        <v>6.88</v>
      </c>
      <c r="C47" s="26">
        <v>5.91</v>
      </c>
      <c r="D47" s="26">
        <v>6.59</v>
      </c>
      <c r="E47" s="26">
        <v>6.48</v>
      </c>
      <c r="F47" s="31">
        <v>7.29</v>
      </c>
      <c r="G47" s="28"/>
      <c r="H47" s="28"/>
      <c r="I47" s="28"/>
      <c r="J47" s="28"/>
      <c r="K47" s="28"/>
      <c r="L47" s="28"/>
      <c r="M47" s="28"/>
      <c r="N47" s="29"/>
      <c r="O47" s="29"/>
      <c r="P47" s="29"/>
      <c r="Q47" s="28"/>
      <c r="R47" s="28"/>
      <c r="S47" s="28"/>
      <c r="T47" s="28"/>
      <c r="U47" s="28"/>
      <c r="V47" s="28"/>
      <c r="W47" s="28"/>
    </row>
    <row r="48" spans="1:24" s="24" customFormat="1">
      <c r="A48" s="30">
        <v>2002</v>
      </c>
      <c r="B48" s="22">
        <v>7.23</v>
      </c>
      <c r="C48" s="26">
        <v>6.28</v>
      </c>
      <c r="D48" s="26">
        <v>3.71</v>
      </c>
      <c r="E48" s="26">
        <v>5.7</v>
      </c>
      <c r="F48" s="31">
        <v>7.2</v>
      </c>
      <c r="G48" s="28"/>
      <c r="H48" s="28"/>
      <c r="I48" s="28"/>
      <c r="J48" s="28"/>
      <c r="K48" s="28"/>
      <c r="L48" s="28"/>
      <c r="M48" s="28"/>
      <c r="N48" s="29"/>
      <c r="O48" s="29"/>
      <c r="P48" s="29"/>
      <c r="Q48" s="28"/>
      <c r="R48" s="28"/>
      <c r="S48" s="28"/>
      <c r="T48" s="28"/>
      <c r="U48" s="28"/>
      <c r="V48" s="28"/>
      <c r="W48" s="28"/>
    </row>
    <row r="49" spans="1:26" s="24" customFormat="1">
      <c r="A49" s="30">
        <v>2003</v>
      </c>
      <c r="B49" s="22">
        <v>7.56</v>
      </c>
      <c r="C49" s="26">
        <v>6.85</v>
      </c>
      <c r="D49" s="26">
        <v>4.03</v>
      </c>
      <c r="E49" s="26">
        <v>6.14</v>
      </c>
      <c r="F49" s="31">
        <v>7.44</v>
      </c>
      <c r="G49" s="28"/>
      <c r="H49" s="28"/>
      <c r="I49" s="28"/>
      <c r="J49" s="28"/>
      <c r="K49" s="28"/>
      <c r="L49" s="28"/>
      <c r="M49" s="28"/>
      <c r="N49" s="29"/>
      <c r="O49" s="29"/>
      <c r="P49" s="29"/>
      <c r="Q49" s="28"/>
      <c r="R49" s="28"/>
      <c r="S49" s="28"/>
      <c r="T49" s="28"/>
      <c r="U49" s="28"/>
      <c r="V49" s="28"/>
      <c r="W49" s="28"/>
    </row>
    <row r="50" spans="1:26" s="24" customFormat="1">
      <c r="A50" s="30">
        <v>2004</v>
      </c>
      <c r="B50" s="22">
        <v>7.86</v>
      </c>
      <c r="C50" s="26">
        <v>7.42</v>
      </c>
      <c r="D50" s="26">
        <v>4.1500000000000004</v>
      </c>
      <c r="E50" s="26">
        <v>6.4</v>
      </c>
      <c r="F50" s="31">
        <v>7.61</v>
      </c>
      <c r="G50" s="28"/>
      <c r="H50" s="28"/>
      <c r="I50" s="28"/>
      <c r="J50" s="28"/>
      <c r="K50" s="28"/>
      <c r="L50" s="28"/>
      <c r="M50" s="28"/>
      <c r="N50" s="29"/>
      <c r="O50" s="29"/>
      <c r="P50" s="29"/>
      <c r="Q50" s="28"/>
      <c r="R50" s="28"/>
      <c r="S50" s="28"/>
      <c r="T50" s="28"/>
      <c r="U50" s="28"/>
      <c r="V50" s="28"/>
      <c r="W50" s="28"/>
    </row>
    <row r="51" spans="1:26" s="24" customFormat="1">
      <c r="A51" s="30">
        <v>2005</v>
      </c>
      <c r="B51" s="22">
        <v>8.1</v>
      </c>
      <c r="C51" s="26">
        <v>7.43</v>
      </c>
      <c r="D51" s="26">
        <v>4.83</v>
      </c>
      <c r="E51" s="26">
        <v>6.72</v>
      </c>
      <c r="F51" s="31">
        <v>8.14</v>
      </c>
      <c r="G51" s="28"/>
      <c r="H51" s="28"/>
      <c r="I51" s="28"/>
      <c r="J51" s="28"/>
      <c r="K51" s="28"/>
      <c r="L51" s="28"/>
      <c r="M51" s="28"/>
      <c r="N51" s="29"/>
      <c r="O51" s="29"/>
      <c r="P51" s="29"/>
      <c r="Q51" s="28"/>
      <c r="R51" s="28"/>
      <c r="S51" s="28"/>
      <c r="T51" s="28"/>
      <c r="U51" s="28"/>
      <c r="V51" s="28"/>
      <c r="W51" s="28"/>
    </row>
    <row r="52" spans="1:26" s="24" customFormat="1">
      <c r="A52" s="30">
        <v>2006</v>
      </c>
      <c r="B52" s="22">
        <v>8.2799999999999994</v>
      </c>
      <c r="C52" s="26">
        <v>7.44</v>
      </c>
      <c r="D52" s="26">
        <v>5.12</v>
      </c>
      <c r="E52" s="26">
        <v>6.91</v>
      </c>
      <c r="F52" s="31">
        <v>8.9</v>
      </c>
      <c r="G52" s="28"/>
      <c r="H52" s="28"/>
      <c r="I52" s="28"/>
      <c r="J52" s="28"/>
      <c r="K52" s="28"/>
      <c r="L52" s="28"/>
      <c r="M52" s="28"/>
      <c r="N52" s="29"/>
      <c r="O52" s="29"/>
      <c r="P52" s="29"/>
      <c r="Q52" s="28"/>
      <c r="R52" s="28"/>
      <c r="S52" s="28"/>
      <c r="T52" s="28"/>
      <c r="U52" s="28"/>
      <c r="V52" s="28"/>
      <c r="W52" s="28"/>
    </row>
    <row r="53" spans="1:26" s="24" customFormat="1">
      <c r="A53" s="30">
        <v>2007</v>
      </c>
      <c r="B53" s="22">
        <v>8.77</v>
      </c>
      <c r="C53" s="26">
        <v>8.1</v>
      </c>
      <c r="D53" s="26">
        <v>5.16</v>
      </c>
      <c r="E53" s="26">
        <v>7.13</v>
      </c>
      <c r="F53" s="31">
        <v>9.1300000000000008</v>
      </c>
      <c r="G53" s="28"/>
      <c r="H53" s="28"/>
      <c r="I53" s="28"/>
      <c r="J53" s="28"/>
      <c r="K53" s="28"/>
      <c r="L53" s="28"/>
      <c r="M53" s="28"/>
      <c r="N53" s="29"/>
      <c r="O53" s="29"/>
      <c r="P53" s="29"/>
      <c r="Q53" s="28"/>
      <c r="R53" s="28"/>
      <c r="S53" s="28"/>
      <c r="T53" s="28"/>
      <c r="U53" s="28"/>
      <c r="V53" s="28"/>
      <c r="W53" s="28"/>
    </row>
    <row r="54" spans="1:26" s="24" customFormat="1">
      <c r="A54" s="30">
        <v>2008</v>
      </c>
      <c r="B54" s="22">
        <v>9.1300000000000008</v>
      </c>
      <c r="C54" s="26">
        <v>8.5399999999999991</v>
      </c>
      <c r="D54" s="26">
        <v>5.9</v>
      </c>
      <c r="E54" s="26">
        <v>7.72</v>
      </c>
      <c r="F54" s="31">
        <v>9.74</v>
      </c>
      <c r="G54" s="28"/>
      <c r="H54" s="28"/>
      <c r="I54" s="28"/>
      <c r="J54" s="28"/>
      <c r="K54" s="28"/>
      <c r="L54" s="28"/>
      <c r="M54" s="28"/>
      <c r="N54" s="29"/>
      <c r="O54" s="29"/>
      <c r="P54" s="29"/>
      <c r="Q54" s="28"/>
      <c r="R54" s="28"/>
      <c r="S54" s="28"/>
      <c r="T54" s="28"/>
      <c r="U54" s="28"/>
      <c r="V54" s="28"/>
      <c r="W54" s="28"/>
    </row>
    <row r="55" spans="1:26" s="24" customFormat="1">
      <c r="A55" s="30">
        <v>2009</v>
      </c>
      <c r="B55" s="22">
        <v>8.93</v>
      </c>
      <c r="C55" s="26">
        <v>8.32</v>
      </c>
      <c r="D55" s="26">
        <v>5.45</v>
      </c>
      <c r="E55" s="26">
        <v>7.57</v>
      </c>
      <c r="F55" s="31">
        <v>9.82</v>
      </c>
      <c r="G55" s="28"/>
      <c r="H55" s="28"/>
      <c r="I55" s="28"/>
      <c r="J55" s="28"/>
      <c r="K55" s="28"/>
      <c r="L55" s="28"/>
      <c r="M55" s="28"/>
      <c r="N55" s="29"/>
      <c r="O55" s="29"/>
      <c r="P55" s="29"/>
      <c r="Q55" s="28"/>
      <c r="R55" s="28"/>
      <c r="S55" s="28"/>
      <c r="T55" s="28"/>
      <c r="U55" s="28"/>
      <c r="V55" s="28"/>
      <c r="W55" s="28"/>
    </row>
    <row r="56" spans="1:26" s="24" customFormat="1">
      <c r="A56" s="30">
        <v>2010</v>
      </c>
      <c r="B56" s="22">
        <v>9.16</v>
      </c>
      <c r="C56" s="26">
        <v>8.5500000000000007</v>
      </c>
      <c r="D56" s="26">
        <v>5.49</v>
      </c>
      <c r="E56" s="26">
        <v>7.88</v>
      </c>
      <c r="F56" s="31">
        <v>9.83</v>
      </c>
      <c r="G56" s="28"/>
      <c r="H56" s="28"/>
      <c r="I56" s="28"/>
      <c r="J56" s="28"/>
      <c r="K56" s="28"/>
      <c r="L56" s="28"/>
      <c r="M56" s="28"/>
      <c r="N56" s="29"/>
      <c r="O56" s="29"/>
      <c r="P56" s="29"/>
      <c r="Q56" s="28"/>
      <c r="R56" s="28"/>
      <c r="S56" s="28"/>
      <c r="T56" s="28"/>
      <c r="U56" s="28"/>
      <c r="V56" s="28"/>
      <c r="W56" s="28"/>
    </row>
    <row r="57" spans="1:26" s="24" customFormat="1">
      <c r="A57" s="30">
        <v>2011</v>
      </c>
      <c r="B57" s="22">
        <v>9.75</v>
      </c>
      <c r="C57" s="26">
        <v>9.1199999999999992</v>
      </c>
      <c r="D57" s="26">
        <v>5.27</v>
      </c>
      <c r="E57" s="249">
        <v>8.23</v>
      </c>
      <c r="F57" s="137">
        <v>9.9</v>
      </c>
      <c r="G57" s="28"/>
      <c r="H57" s="28"/>
      <c r="I57" s="28"/>
      <c r="J57" s="28"/>
      <c r="K57" s="28"/>
      <c r="L57" s="28"/>
      <c r="M57" s="28"/>
      <c r="N57" s="29"/>
      <c r="O57" s="29"/>
      <c r="P57" s="29"/>
      <c r="Q57" s="28"/>
      <c r="R57" s="28"/>
      <c r="S57" s="28"/>
      <c r="T57" s="28"/>
      <c r="U57" s="28"/>
      <c r="V57" s="28"/>
      <c r="W57" s="28"/>
    </row>
    <row r="58" spans="1:26" s="24" customFormat="1">
      <c r="A58" s="30">
        <v>2012</v>
      </c>
      <c r="B58" s="22">
        <v>10.08</v>
      </c>
      <c r="C58" s="26">
        <v>9.1300000000000008</v>
      </c>
      <c r="D58" s="26">
        <v>5.0999999999999996</v>
      </c>
      <c r="E58" s="249">
        <v>8.25</v>
      </c>
      <c r="F58" s="137">
        <v>9.84</v>
      </c>
      <c r="G58" s="28"/>
      <c r="H58" s="28"/>
      <c r="I58" s="28"/>
      <c r="J58" s="28"/>
      <c r="K58" s="28"/>
      <c r="L58" s="28"/>
      <c r="M58" s="28"/>
      <c r="N58" s="29"/>
      <c r="O58" s="29"/>
      <c r="P58" s="29"/>
      <c r="Q58" s="28"/>
      <c r="R58" s="28"/>
      <c r="S58" s="28"/>
      <c r="T58" s="28"/>
      <c r="U58" s="28"/>
      <c r="V58" s="28"/>
      <c r="W58" s="28"/>
    </row>
    <row r="59" spans="1:26" s="24" customFormat="1">
      <c r="A59" s="30">
        <v>2013</v>
      </c>
      <c r="B59" s="22">
        <v>10.33</v>
      </c>
      <c r="C59" s="26">
        <v>9.5399999999999991</v>
      </c>
      <c r="D59" s="26">
        <v>5.43</v>
      </c>
      <c r="E59" s="249">
        <v>8.58</v>
      </c>
      <c r="F59" s="137">
        <v>10.119999999999999</v>
      </c>
      <c r="G59" s="28"/>
      <c r="H59" s="28"/>
      <c r="I59" s="28"/>
      <c r="J59" s="28"/>
      <c r="K59" s="28"/>
      <c r="L59" s="28"/>
      <c r="M59" s="28"/>
      <c r="N59" s="29"/>
      <c r="O59" s="29"/>
      <c r="P59" s="29"/>
      <c r="Q59" s="28"/>
      <c r="R59" s="28"/>
      <c r="S59" s="28"/>
      <c r="T59" s="28"/>
      <c r="U59" s="28"/>
      <c r="V59" s="28"/>
      <c r="W59" s="28"/>
    </row>
    <row r="60" spans="1:26" s="24" customFormat="1">
      <c r="A60" s="30">
        <v>2014</v>
      </c>
      <c r="B60" s="22">
        <v>10.18</v>
      </c>
      <c r="C60" s="26">
        <v>9.64</v>
      </c>
      <c r="D60" s="26">
        <v>5.49</v>
      </c>
      <c r="E60" s="22">
        <v>8.59</v>
      </c>
      <c r="F60" s="257">
        <v>10.44</v>
      </c>
      <c r="G60" s="28"/>
      <c r="H60" s="28"/>
      <c r="I60" s="28"/>
      <c r="J60" s="28"/>
      <c r="K60" s="28"/>
      <c r="L60" s="28"/>
      <c r="M60" s="28"/>
      <c r="N60" s="29"/>
      <c r="O60" s="29"/>
      <c r="P60" s="29"/>
      <c r="Q60" s="28"/>
      <c r="R60" s="28"/>
      <c r="S60" s="28"/>
      <c r="T60" s="28"/>
      <c r="U60" s="28"/>
      <c r="V60" s="28"/>
      <c r="W60" s="28"/>
    </row>
    <row r="61" spans="1:26" s="24" customFormat="1">
      <c r="A61" s="30">
        <v>2015</v>
      </c>
      <c r="B61" s="22">
        <v>10.88</v>
      </c>
      <c r="C61" s="26">
        <v>10.23</v>
      </c>
      <c r="D61" s="26">
        <v>5.32</v>
      </c>
      <c r="E61" s="249">
        <v>8.9</v>
      </c>
      <c r="F61" s="137">
        <v>10.41</v>
      </c>
      <c r="G61" s="28"/>
      <c r="H61" s="28"/>
      <c r="I61" s="28"/>
      <c r="J61" s="28"/>
      <c r="K61" s="28"/>
      <c r="L61" s="28"/>
      <c r="M61" s="28"/>
      <c r="N61" s="29"/>
      <c r="O61" s="29"/>
      <c r="P61" s="29"/>
      <c r="Q61" s="28"/>
      <c r="R61" s="28"/>
      <c r="S61" s="28"/>
      <c r="T61" s="28"/>
      <c r="U61" s="28"/>
      <c r="V61" s="28"/>
      <c r="W61" s="28"/>
    </row>
    <row r="62" spans="1:26">
      <c r="A62" s="30">
        <v>2016</v>
      </c>
      <c r="B62" s="22">
        <v>10.94</v>
      </c>
      <c r="C62" s="26">
        <v>10.19</v>
      </c>
      <c r="D62" s="26">
        <v>5.0599999999999996</v>
      </c>
      <c r="E62" s="249">
        <v>8.84</v>
      </c>
      <c r="F62" s="137">
        <v>10.27</v>
      </c>
      <c r="S62" s="28"/>
      <c r="T62" s="28"/>
      <c r="U62" s="28"/>
      <c r="V62" s="28"/>
      <c r="W62" s="28"/>
      <c r="X62" s="28"/>
      <c r="Y62" s="28"/>
      <c r="Z62" s="28"/>
    </row>
    <row r="63" spans="1:26">
      <c r="A63" s="30">
        <v>2017</v>
      </c>
      <c r="B63" s="499">
        <v>10.95</v>
      </c>
      <c r="C63" s="22">
        <v>10.119999999999999</v>
      </c>
      <c r="D63" s="22">
        <v>5.25</v>
      </c>
      <c r="E63" s="249">
        <v>8.92</v>
      </c>
      <c r="F63" s="137">
        <v>10.48</v>
      </c>
      <c r="H63" s="450"/>
      <c r="S63" s="28"/>
      <c r="T63" s="28"/>
      <c r="U63" s="28"/>
      <c r="V63" s="28"/>
      <c r="W63" s="28"/>
      <c r="X63" s="28"/>
      <c r="Y63" s="28"/>
      <c r="Z63" s="28"/>
    </row>
    <row r="64" spans="1:26">
      <c r="A64" s="30">
        <v>2018</v>
      </c>
      <c r="B64" s="499">
        <v>10.96</v>
      </c>
      <c r="C64" s="22">
        <v>10.11</v>
      </c>
      <c r="D64" s="22">
        <v>5.19</v>
      </c>
      <c r="E64" s="249">
        <v>8.84</v>
      </c>
      <c r="F64" s="137">
        <v>10.53</v>
      </c>
      <c r="H64" s="496"/>
      <c r="S64" s="28"/>
      <c r="T64" s="28"/>
      <c r="U64" s="28"/>
      <c r="V64" s="28"/>
      <c r="W64" s="28"/>
      <c r="X64" s="28"/>
      <c r="Y64" s="28"/>
      <c r="Z64" s="28"/>
    </row>
    <row r="65" spans="1:11" s="41" customFormat="1" ht="7.9" customHeight="1">
      <c r="A65" s="38"/>
      <c r="B65" s="39"/>
      <c r="C65" s="39"/>
      <c r="D65" s="39"/>
      <c r="E65" s="39"/>
      <c r="F65" s="39"/>
      <c r="G65" s="36"/>
      <c r="H65" s="37"/>
      <c r="I65" s="36"/>
      <c r="J65" s="39"/>
      <c r="K65" s="40"/>
    </row>
    <row r="66" spans="1:11" s="11" customFormat="1" ht="54.75" customHeight="1">
      <c r="A66" s="549" t="s">
        <v>374</v>
      </c>
      <c r="B66" s="550"/>
      <c r="C66" s="550"/>
      <c r="D66" s="550"/>
      <c r="E66" s="550"/>
      <c r="F66" s="550"/>
      <c r="G66" s="550"/>
      <c r="H66" s="550"/>
      <c r="I66" s="550"/>
      <c r="J66" s="35"/>
      <c r="K66" s="12"/>
    </row>
    <row r="67" spans="1:11" s="41" customFormat="1" ht="48.6" customHeight="1">
      <c r="A67" s="549" t="s">
        <v>331</v>
      </c>
      <c r="B67" s="550"/>
      <c r="C67" s="550"/>
      <c r="D67" s="550"/>
      <c r="E67" s="550"/>
      <c r="F67" s="550"/>
      <c r="G67" s="550"/>
      <c r="H67" s="550"/>
      <c r="I67" s="550"/>
      <c r="J67" s="39"/>
      <c r="K67" s="40"/>
    </row>
    <row r="68" spans="1:11" s="41" customFormat="1" ht="7.9" customHeight="1">
      <c r="A68" s="38"/>
      <c r="B68" s="39"/>
      <c r="C68" s="39"/>
      <c r="D68" s="39"/>
      <c r="E68" s="39"/>
      <c r="F68" s="39"/>
      <c r="G68" s="36"/>
      <c r="H68" s="37"/>
      <c r="I68" s="36"/>
      <c r="J68" s="39"/>
      <c r="K68" s="40"/>
    </row>
    <row r="69" spans="1:11" s="11" customFormat="1" ht="38.25" customHeight="1">
      <c r="A69" s="551" t="s">
        <v>410</v>
      </c>
      <c r="B69" s="527"/>
      <c r="C69" s="527"/>
      <c r="D69" s="527"/>
      <c r="E69" s="527"/>
      <c r="F69" s="527"/>
      <c r="G69" s="527"/>
      <c r="H69" s="527"/>
      <c r="I69" s="527"/>
      <c r="J69" s="35"/>
      <c r="K69" s="12"/>
    </row>
    <row r="70" spans="1:11">
      <c r="A70" s="32"/>
    </row>
    <row r="71" spans="1:11">
      <c r="A71" s="32"/>
    </row>
  </sheetData>
  <mergeCells count="5">
    <mergeCell ref="B2:I2"/>
    <mergeCell ref="A66:I66"/>
    <mergeCell ref="A67:I67"/>
    <mergeCell ref="A69:I69"/>
    <mergeCell ref="B3:E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workbookViewId="0"/>
  </sheetViews>
  <sheetFormatPr defaultColWidth="7.42578125" defaultRowHeight="12.75"/>
  <cols>
    <col min="1" max="1" width="28.28515625" style="286" customWidth="1"/>
    <col min="2" max="2" width="14.7109375" style="286" customWidth="1"/>
    <col min="3" max="3" width="13" style="296" customWidth="1"/>
    <col min="4" max="4" width="11.140625" style="287" customWidth="1"/>
    <col min="5" max="5" width="11.7109375" style="287" customWidth="1"/>
    <col min="6" max="6" width="7.42578125" style="288"/>
    <col min="7" max="7" width="10.85546875" style="287" customWidth="1"/>
    <col min="8" max="8" width="12.5703125" style="287" customWidth="1"/>
    <col min="9" max="9" width="9.5703125" style="288" customWidth="1"/>
    <col min="10" max="10" width="10.5703125" style="287" customWidth="1"/>
    <col min="11" max="11" width="12.7109375" style="287" customWidth="1"/>
    <col min="12" max="12" width="9.140625" style="288" customWidth="1"/>
    <col min="13" max="13" width="10.5703125" style="287" customWidth="1"/>
    <col min="14" max="15" width="7.42578125" style="285"/>
    <col min="16" max="16" width="17" style="285" customWidth="1"/>
    <col min="17" max="17" width="10.7109375" style="285" customWidth="1"/>
    <col min="18" max="18" width="11.28515625" style="285" customWidth="1"/>
    <col min="19" max="20" width="10.42578125" style="285" customWidth="1"/>
    <col min="21" max="16384" width="7.42578125" style="285"/>
  </cols>
  <sheetData>
    <row r="1" spans="1:27" ht="18">
      <c r="A1" s="281" t="s">
        <v>412</v>
      </c>
      <c r="B1" s="281"/>
      <c r="C1" s="283"/>
      <c r="D1" s="282"/>
      <c r="E1" s="282"/>
      <c r="F1" s="284"/>
      <c r="G1" s="282"/>
      <c r="H1" s="282"/>
      <c r="I1" s="284"/>
      <c r="J1" s="282"/>
      <c r="K1" s="282"/>
      <c r="L1" s="284"/>
      <c r="M1" s="282"/>
    </row>
    <row r="2" spans="1:27" ht="15" customHeight="1">
      <c r="B2" s="560" t="s">
        <v>3</v>
      </c>
      <c r="C2" s="561"/>
      <c r="D2" s="562"/>
      <c r="E2" s="554" t="s">
        <v>4</v>
      </c>
      <c r="F2" s="555"/>
      <c r="G2" s="556"/>
      <c r="H2" s="554" t="s">
        <v>5</v>
      </c>
      <c r="I2" s="555"/>
      <c r="J2" s="556"/>
      <c r="K2" s="554" t="s">
        <v>6</v>
      </c>
      <c r="L2" s="555"/>
      <c r="M2" s="556"/>
      <c r="P2" s="424" t="s">
        <v>19</v>
      </c>
      <c r="Q2" s="424" t="s">
        <v>20</v>
      </c>
      <c r="R2" s="424" t="s">
        <v>21</v>
      </c>
      <c r="S2" s="424" t="s">
        <v>34</v>
      </c>
    </row>
    <row r="3" spans="1:27">
      <c r="A3" s="289"/>
      <c r="B3" s="418" t="s">
        <v>325</v>
      </c>
      <c r="C3" s="419" t="s">
        <v>7</v>
      </c>
      <c r="D3" s="393"/>
      <c r="E3" s="389" t="s">
        <v>325</v>
      </c>
      <c r="F3" s="402" t="s">
        <v>7</v>
      </c>
      <c r="G3" s="393"/>
      <c r="H3" s="409" t="s">
        <v>325</v>
      </c>
      <c r="I3" s="291" t="s">
        <v>7</v>
      </c>
      <c r="J3" s="290"/>
      <c r="K3" s="389" t="s">
        <v>325</v>
      </c>
      <c r="L3" s="402" t="s">
        <v>7</v>
      </c>
      <c r="M3" s="393"/>
    </row>
    <row r="4" spans="1:27" ht="14.25">
      <c r="A4" s="292" t="s">
        <v>8</v>
      </c>
      <c r="B4" s="405" t="s">
        <v>326</v>
      </c>
      <c r="C4" s="293" t="s">
        <v>9</v>
      </c>
      <c r="D4" s="394" t="s">
        <v>10</v>
      </c>
      <c r="E4" s="405" t="s">
        <v>326</v>
      </c>
      <c r="F4" s="295" t="s">
        <v>9</v>
      </c>
      <c r="G4" s="394" t="s">
        <v>10</v>
      </c>
      <c r="H4" s="294" t="s">
        <v>326</v>
      </c>
      <c r="I4" s="295" t="s">
        <v>9</v>
      </c>
      <c r="J4" s="394" t="s">
        <v>10</v>
      </c>
      <c r="K4" s="390" t="s">
        <v>326</v>
      </c>
      <c r="L4" s="295" t="s">
        <v>9</v>
      </c>
      <c r="M4" s="394" t="s">
        <v>10</v>
      </c>
    </row>
    <row r="5" spans="1:27" ht="6" customHeight="1">
      <c r="E5" s="391"/>
      <c r="F5" s="403"/>
      <c r="G5" s="395"/>
      <c r="H5" s="408"/>
      <c r="K5" s="391"/>
      <c r="L5" s="403"/>
      <c r="M5" s="395"/>
    </row>
    <row r="6" spans="1:27">
      <c r="A6" s="1" t="s">
        <v>289</v>
      </c>
      <c r="B6" s="470">
        <v>2138710</v>
      </c>
      <c r="C6" s="476">
        <f>B6/8760</f>
        <v>244.14497716894977</v>
      </c>
      <c r="D6" s="475">
        <v>167918</v>
      </c>
      <c r="E6" s="470">
        <v>1169667</v>
      </c>
      <c r="F6" s="476">
        <f>E6/8760</f>
        <v>133.5236301369863</v>
      </c>
      <c r="G6" s="472">
        <v>24606</v>
      </c>
      <c r="H6" s="476">
        <v>867835</v>
      </c>
      <c r="I6" s="476">
        <f>H6/8760</f>
        <v>99.06792237442923</v>
      </c>
      <c r="J6" s="477">
        <v>6885</v>
      </c>
      <c r="K6" s="470">
        <f>H6+E6+B6</f>
        <v>4176212</v>
      </c>
      <c r="L6" s="476">
        <f>K6/8760</f>
        <v>476.73652968036532</v>
      </c>
      <c r="M6" s="475">
        <f>J6+G6+D6</f>
        <v>199409</v>
      </c>
      <c r="O6" s="297"/>
      <c r="P6" s="387"/>
      <c r="Q6" s="388"/>
      <c r="R6" s="388"/>
      <c r="S6" s="388"/>
      <c r="T6" s="386"/>
    </row>
    <row r="7" spans="1:27" ht="6.75" customHeight="1">
      <c r="A7" s="204"/>
      <c r="B7" s="471"/>
      <c r="C7" s="476"/>
      <c r="D7" s="475"/>
      <c r="E7" s="473"/>
      <c r="F7" s="476"/>
      <c r="G7" s="474"/>
      <c r="H7" s="478"/>
      <c r="I7" s="479"/>
      <c r="J7" s="480"/>
      <c r="K7" s="473"/>
      <c r="L7" s="476"/>
      <c r="M7" s="474"/>
      <c r="O7" s="297"/>
      <c r="Q7" s="287"/>
    </row>
    <row r="8" spans="1:27" s="117" customFormat="1" ht="15" customHeight="1">
      <c r="A8" s="301" t="s">
        <v>288</v>
      </c>
      <c r="B8" s="470">
        <v>235022</v>
      </c>
      <c r="C8" s="476">
        <f>B8/8760</f>
        <v>26.828995433789956</v>
      </c>
      <c r="D8" s="475">
        <v>15017</v>
      </c>
      <c r="E8" s="470">
        <v>223777</v>
      </c>
      <c r="F8" s="476">
        <f>E8/8760</f>
        <v>25.545319634703198</v>
      </c>
      <c r="G8" s="475">
        <v>5404</v>
      </c>
      <c r="H8" s="476">
        <v>44187</v>
      </c>
      <c r="I8" s="476">
        <f>H8/8760</f>
        <v>5.044178082191781</v>
      </c>
      <c r="J8" s="477">
        <v>1056</v>
      </c>
      <c r="K8" s="470">
        <f>H8+E8+B8</f>
        <v>502986</v>
      </c>
      <c r="L8" s="476">
        <f>K8/8760</f>
        <v>57.418493150684931</v>
      </c>
      <c r="M8" s="475">
        <f>J8+G8+D8</f>
        <v>21477</v>
      </c>
      <c r="O8" s="300"/>
      <c r="P8" s="127"/>
      <c r="Q8" s="190"/>
    </row>
    <row r="9" spans="1:27" ht="6.75" customHeight="1">
      <c r="A9" s="204"/>
      <c r="B9" s="471"/>
      <c r="C9" s="476"/>
      <c r="D9" s="475"/>
      <c r="E9" s="473"/>
      <c r="F9" s="476"/>
      <c r="G9" s="474"/>
      <c r="H9" s="478"/>
      <c r="I9" s="479"/>
      <c r="J9" s="480"/>
      <c r="K9" s="473"/>
      <c r="L9" s="476"/>
      <c r="M9" s="474"/>
      <c r="O9" s="297"/>
      <c r="P9" s="296"/>
      <c r="Q9" s="287"/>
    </row>
    <row r="10" spans="1:27" s="117" customFormat="1">
      <c r="A10" s="301" t="s">
        <v>14</v>
      </c>
      <c r="B10" s="470">
        <v>2707262</v>
      </c>
      <c r="C10" s="476">
        <f>B10/8760</f>
        <v>309.04817351598172</v>
      </c>
      <c r="D10" s="475">
        <v>319196</v>
      </c>
      <c r="E10" s="470">
        <v>3352646</v>
      </c>
      <c r="F10" s="476">
        <f>E10/8760</f>
        <v>382.72214611872147</v>
      </c>
      <c r="G10" s="475">
        <v>76487</v>
      </c>
      <c r="H10" s="476">
        <v>883964</v>
      </c>
      <c r="I10" s="476">
        <f>H10/8760</f>
        <v>100.90913242009132</v>
      </c>
      <c r="J10" s="477">
        <v>1887</v>
      </c>
      <c r="K10" s="470">
        <f>H10+E10+B10</f>
        <v>6943872</v>
      </c>
      <c r="L10" s="476">
        <f>K10/8760</f>
        <v>792.67945205479452</v>
      </c>
      <c r="M10" s="475">
        <f>J10+G10+D10</f>
        <v>397570</v>
      </c>
      <c r="O10" s="300"/>
      <c r="P10" s="127"/>
      <c r="Q10" s="190"/>
      <c r="R10" s="308"/>
      <c r="S10" s="308"/>
      <c r="T10" s="289"/>
      <c r="U10" s="308"/>
      <c r="V10" s="308"/>
      <c r="W10" s="289"/>
      <c r="X10" s="308"/>
      <c r="Y10" s="308"/>
      <c r="Z10" s="289"/>
      <c r="AA10" s="308"/>
    </row>
    <row r="11" spans="1:27" s="299" customFormat="1" ht="15">
      <c r="A11" s="427" t="s">
        <v>1</v>
      </c>
      <c r="B11" s="473">
        <v>190505</v>
      </c>
      <c r="C11" s="481">
        <f>B11/8760</f>
        <v>21.74714611872146</v>
      </c>
      <c r="D11" s="478">
        <v>19918</v>
      </c>
      <c r="E11" s="473">
        <v>285184</v>
      </c>
      <c r="F11" s="482">
        <f>E11/8760</f>
        <v>32.55525114155251</v>
      </c>
      <c r="G11" s="478">
        <v>5633</v>
      </c>
      <c r="H11" s="473">
        <v>331321</v>
      </c>
      <c r="I11" s="482">
        <f>H11/8760</f>
        <v>37.822031963470323</v>
      </c>
      <c r="J11" s="478">
        <v>122</v>
      </c>
      <c r="K11" s="473">
        <f>H11+E11+B11</f>
        <v>807010</v>
      </c>
      <c r="L11" s="504">
        <f>K11/8760</f>
        <v>92.124429223744286</v>
      </c>
      <c r="M11" s="474">
        <f>J11+G11+D11</f>
        <v>25673</v>
      </c>
      <c r="O11" s="300"/>
      <c r="P11" s="127"/>
      <c r="Q11" s="190"/>
    </row>
    <row r="12" spans="1:27" s="299" customFormat="1" ht="15">
      <c r="A12" s="427" t="s">
        <v>340</v>
      </c>
      <c r="B12" s="473">
        <v>2516446</v>
      </c>
      <c r="C12" s="481">
        <f>B12/8760</f>
        <v>287.26552511415525</v>
      </c>
      <c r="D12" s="478">
        <v>299255</v>
      </c>
      <c r="E12" s="473">
        <v>3066495</v>
      </c>
      <c r="F12" s="482">
        <f>E12/8760</f>
        <v>350.05650684931504</v>
      </c>
      <c r="G12" s="478">
        <v>70808</v>
      </c>
      <c r="H12" s="473">
        <v>435989</v>
      </c>
      <c r="I12" s="482">
        <f>H12/8760</f>
        <v>49.770433789954339</v>
      </c>
      <c r="J12" s="478">
        <v>1761</v>
      </c>
      <c r="K12" s="473">
        <f>H12+E12+B12</f>
        <v>6018930</v>
      </c>
      <c r="L12" s="504">
        <f>K12/8760</f>
        <v>687.09246575342468</v>
      </c>
      <c r="M12" s="474">
        <f>J12+G12+D12</f>
        <v>371824</v>
      </c>
      <c r="O12" s="300"/>
      <c r="P12" s="127"/>
      <c r="Q12" s="190"/>
    </row>
    <row r="13" spans="1:27" ht="6.75" customHeight="1">
      <c r="A13" s="204"/>
      <c r="B13" s="454"/>
      <c r="C13" s="224"/>
      <c r="D13" s="401"/>
      <c r="E13" s="406"/>
      <c r="F13" s="224"/>
      <c r="G13" s="396"/>
      <c r="H13" s="401"/>
      <c r="I13" s="302"/>
      <c r="J13" s="307"/>
      <c r="K13" s="415"/>
      <c r="L13" s="404"/>
      <c r="M13" s="399"/>
      <c r="O13" s="297"/>
      <c r="P13" s="296"/>
      <c r="Q13" s="287"/>
    </row>
    <row r="14" spans="1:27" s="117" customFormat="1" ht="15">
      <c r="A14" s="301" t="s">
        <v>339</v>
      </c>
      <c r="B14" s="428">
        <v>0</v>
      </c>
      <c r="C14" s="223">
        <v>0</v>
      </c>
      <c r="D14" s="429">
        <v>0</v>
      </c>
      <c r="E14" s="430">
        <v>342862</v>
      </c>
      <c r="F14" s="260">
        <f>E14/8760</f>
        <v>39.139497716894979</v>
      </c>
      <c r="G14" s="397">
        <v>5</v>
      </c>
      <c r="H14" s="410">
        <v>2419196</v>
      </c>
      <c r="I14" s="260">
        <f>H14/8760</f>
        <v>276.16392694063927</v>
      </c>
      <c r="J14" s="304">
        <v>12</v>
      </c>
      <c r="K14" s="413">
        <v>2761057</v>
      </c>
      <c r="L14" s="260">
        <f>K14/8760</f>
        <v>315.18915525114153</v>
      </c>
      <c r="M14" s="397">
        <v>17</v>
      </c>
      <c r="O14" s="300"/>
    </row>
    <row r="15" spans="1:27" s="299" customFormat="1" ht="15">
      <c r="A15" s="427" t="s">
        <v>342</v>
      </c>
      <c r="B15" s="392" t="s">
        <v>11</v>
      </c>
      <c r="C15" s="222" t="s">
        <v>11</v>
      </c>
      <c r="D15" s="222" t="s">
        <v>11</v>
      </c>
      <c r="E15" s="407">
        <v>341861</v>
      </c>
      <c r="F15" s="261">
        <f>E15/8760</f>
        <v>39.025228310502285</v>
      </c>
      <c r="G15" s="398">
        <v>5</v>
      </c>
      <c r="H15" s="407">
        <v>902796</v>
      </c>
      <c r="I15" s="298">
        <f>2102089/8760</f>
        <v>239.96449771689498</v>
      </c>
      <c r="J15" s="305">
        <v>7</v>
      </c>
      <c r="K15" s="414">
        <v>1244657</v>
      </c>
      <c r="L15" s="261">
        <f>K15/8760</f>
        <v>142.08413242009132</v>
      </c>
      <c r="M15" s="398">
        <v>12</v>
      </c>
      <c r="O15" s="300"/>
      <c r="P15" s="117"/>
      <c r="Q15" s="117"/>
    </row>
    <row r="16" spans="1:27" ht="4.1500000000000004" customHeight="1" thickBot="1">
      <c r="A16" s="309"/>
      <c r="B16" s="400"/>
      <c r="C16" s="302"/>
      <c r="D16" s="303"/>
      <c r="E16" s="303"/>
      <c r="F16" s="302"/>
      <c r="G16" s="303"/>
      <c r="H16" s="303"/>
      <c r="I16" s="298"/>
      <c r="J16" s="305"/>
      <c r="K16" s="305"/>
      <c r="L16" s="306"/>
      <c r="M16" s="425">
        <v>15</v>
      </c>
      <c r="O16" s="297"/>
      <c r="P16" s="296"/>
      <c r="Q16" s="287"/>
    </row>
    <row r="17" spans="1:17" ht="19.899999999999999" customHeight="1" thickTop="1" thickBot="1">
      <c r="A17" s="331" t="s">
        <v>377</v>
      </c>
      <c r="B17" s="417">
        <f t="shared" ref="B17:M17" si="0">B14+B10+B8+B6</f>
        <v>5080994</v>
      </c>
      <c r="C17" s="332">
        <f t="shared" si="0"/>
        <v>580.02214611872137</v>
      </c>
      <c r="D17" s="417">
        <f t="shared" si="0"/>
        <v>502131</v>
      </c>
      <c r="E17" s="417">
        <f t="shared" si="0"/>
        <v>5088952</v>
      </c>
      <c r="F17" s="332">
        <f t="shared" si="0"/>
        <v>580.93059360730604</v>
      </c>
      <c r="G17" s="417">
        <f t="shared" si="0"/>
        <v>106502</v>
      </c>
      <c r="H17" s="417">
        <f t="shared" si="0"/>
        <v>4215182</v>
      </c>
      <c r="I17" s="332">
        <f t="shared" si="0"/>
        <v>481.18515981735163</v>
      </c>
      <c r="J17" s="417">
        <f t="shared" si="0"/>
        <v>9840</v>
      </c>
      <c r="K17" s="417">
        <f t="shared" si="0"/>
        <v>14384127</v>
      </c>
      <c r="L17" s="332">
        <f t="shared" si="0"/>
        <v>1642.0236301369864</v>
      </c>
      <c r="M17" s="426">
        <f t="shared" si="0"/>
        <v>618473</v>
      </c>
      <c r="N17" s="297"/>
      <c r="O17" s="297"/>
      <c r="P17" s="296"/>
      <c r="Q17" s="287"/>
    </row>
    <row r="18" spans="1:17" ht="5.45" customHeight="1" thickTop="1">
      <c r="A18" s="310"/>
      <c r="B18" s="310"/>
      <c r="C18" s="224"/>
      <c r="D18" s="225"/>
      <c r="E18" s="225"/>
      <c r="F18" s="312"/>
      <c r="G18" s="311"/>
      <c r="H18" s="311"/>
      <c r="I18" s="312"/>
      <c r="J18" s="311"/>
      <c r="K18" s="311"/>
      <c r="L18" s="226"/>
      <c r="M18" s="225"/>
    </row>
    <row r="19" spans="1:17" ht="41.45" customHeight="1">
      <c r="A19" s="563" t="s">
        <v>358</v>
      </c>
      <c r="B19" s="563"/>
      <c r="C19" s="563"/>
      <c r="D19" s="563"/>
      <c r="E19" s="563"/>
      <c r="F19" s="563"/>
      <c r="G19" s="563"/>
      <c r="H19" s="563"/>
      <c r="I19" s="563"/>
      <c r="J19" s="563"/>
      <c r="K19" s="311"/>
      <c r="L19" s="226"/>
      <c r="M19" s="225"/>
    </row>
    <row r="20" spans="1:17" s="318" customFormat="1" ht="4.9000000000000004" customHeight="1">
      <c r="A20" s="313"/>
      <c r="B20" s="313"/>
      <c r="C20" s="315"/>
      <c r="D20" s="314"/>
      <c r="E20" s="314"/>
      <c r="F20" s="316"/>
      <c r="G20" s="314"/>
      <c r="H20" s="314"/>
      <c r="I20" s="316"/>
      <c r="J20" s="314"/>
      <c r="K20" s="314"/>
      <c r="L20" s="3"/>
      <c r="M20" s="4"/>
      <c r="N20" s="317"/>
    </row>
    <row r="21" spans="1:17" s="318" customFormat="1" ht="13.5">
      <c r="A21" s="319" t="s">
        <v>285</v>
      </c>
      <c r="B21" s="319"/>
      <c r="C21" s="315"/>
      <c r="F21" s="316"/>
      <c r="G21" s="314"/>
      <c r="H21" s="314"/>
      <c r="I21" s="316"/>
      <c r="J21" s="314"/>
      <c r="K21" s="314"/>
      <c r="L21" s="3"/>
      <c r="M21" s="4"/>
      <c r="N21" s="317"/>
    </row>
    <row r="22" spans="1:17" s="318" customFormat="1" ht="27.6" customHeight="1">
      <c r="A22" s="557" t="s">
        <v>376</v>
      </c>
      <c r="B22" s="557"/>
      <c r="C22" s="557"/>
      <c r="D22" s="557"/>
      <c r="E22" s="557"/>
      <c r="F22" s="557"/>
      <c r="G22" s="557"/>
      <c r="H22" s="411"/>
      <c r="I22" s="326"/>
      <c r="J22" s="326"/>
      <c r="K22" s="326"/>
      <c r="L22" s="276"/>
      <c r="M22" s="276"/>
      <c r="N22" s="322"/>
    </row>
    <row r="23" spans="1:17" s="318" customFormat="1" ht="15">
      <c r="A23" s="325" t="s">
        <v>341</v>
      </c>
      <c r="B23" s="325"/>
      <c r="C23" s="326"/>
      <c r="D23" s="326"/>
      <c r="E23" s="326"/>
      <c r="F23" s="326"/>
      <c r="G23" s="326"/>
      <c r="H23" s="326"/>
      <c r="I23" s="326"/>
      <c r="J23" s="326"/>
      <c r="K23" s="326"/>
      <c r="L23" s="276"/>
      <c r="M23" s="276"/>
      <c r="N23" s="322"/>
    </row>
    <row r="24" spans="1:17" s="318" customFormat="1" ht="6" customHeight="1">
      <c r="A24" s="324"/>
      <c r="B24" s="324"/>
      <c r="C24" s="321"/>
      <c r="D24" s="320"/>
      <c r="E24" s="320"/>
      <c r="F24" s="323"/>
      <c r="G24" s="320"/>
      <c r="H24" s="320"/>
      <c r="I24" s="323"/>
      <c r="J24" s="320"/>
      <c r="K24" s="320"/>
      <c r="L24" s="323"/>
      <c r="M24" s="320"/>
      <c r="N24" s="322"/>
    </row>
    <row r="25" spans="1:17" s="318" customFormat="1" ht="14.25" customHeight="1">
      <c r="A25" s="523" t="s">
        <v>411</v>
      </c>
      <c r="B25" s="523"/>
      <c r="C25" s="523"/>
      <c r="D25" s="523"/>
      <c r="E25" s="523"/>
      <c r="F25" s="523"/>
      <c r="G25" s="523"/>
      <c r="H25" s="523"/>
      <c r="I25" s="523"/>
      <c r="J25" s="523"/>
      <c r="K25" s="381"/>
      <c r="L25" s="380"/>
      <c r="M25" s="380"/>
    </row>
    <row r="26" spans="1:17" s="318" customFormat="1" ht="21" customHeight="1">
      <c r="A26" s="523"/>
      <c r="B26" s="523"/>
      <c r="C26" s="523"/>
      <c r="D26" s="523"/>
      <c r="E26" s="523"/>
      <c r="F26" s="523"/>
      <c r="G26" s="523"/>
      <c r="H26" s="523"/>
      <c r="I26" s="523"/>
      <c r="J26" s="523"/>
      <c r="K26" s="381"/>
      <c r="L26" s="380"/>
      <c r="M26" s="380"/>
    </row>
    <row r="27" spans="1:17" ht="27" customHeight="1">
      <c r="A27" s="558"/>
      <c r="B27" s="558"/>
      <c r="C27" s="559"/>
      <c r="D27" s="559"/>
      <c r="E27" s="559"/>
      <c r="F27" s="559"/>
      <c r="G27" s="559"/>
      <c r="H27" s="559"/>
      <c r="I27" s="559"/>
      <c r="J27" s="559"/>
      <c r="K27" s="412"/>
    </row>
    <row r="28" spans="1:17" ht="14.25" customHeight="1"/>
    <row r="39" spans="1:13">
      <c r="A39" s="285"/>
      <c r="B39" s="285"/>
      <c r="C39" s="285"/>
      <c r="D39" s="285"/>
      <c r="E39" s="285"/>
      <c r="F39" s="285"/>
      <c r="G39" s="285"/>
      <c r="H39" s="285"/>
      <c r="I39" s="285"/>
      <c r="J39" s="285"/>
      <c r="K39" s="285"/>
      <c r="L39" s="285"/>
      <c r="M39" s="285"/>
    </row>
    <row r="40" spans="1:13">
      <c r="A40" s="285"/>
      <c r="B40" s="285"/>
      <c r="C40" s="285"/>
      <c r="D40" s="285"/>
      <c r="E40" s="285"/>
      <c r="F40" s="285"/>
      <c r="G40" s="285"/>
      <c r="H40" s="285"/>
      <c r="I40" s="285"/>
      <c r="J40" s="285"/>
      <c r="K40" s="285"/>
      <c r="L40" s="285"/>
      <c r="M40" s="285"/>
    </row>
    <row r="41" spans="1:13">
      <c r="A41" s="285"/>
      <c r="B41" s="285"/>
      <c r="C41" s="285"/>
      <c r="D41" s="285"/>
      <c r="E41" s="285"/>
      <c r="F41" s="285"/>
      <c r="G41" s="285"/>
      <c r="H41" s="285"/>
      <c r="I41" s="285"/>
      <c r="J41" s="285"/>
      <c r="K41" s="285"/>
      <c r="L41" s="285"/>
      <c r="M41" s="285"/>
    </row>
    <row r="42" spans="1:13">
      <c r="A42" s="285"/>
      <c r="B42" s="285"/>
      <c r="C42" s="285"/>
      <c r="D42" s="285"/>
      <c r="E42" s="285"/>
      <c r="F42" s="285"/>
      <c r="G42" s="285"/>
      <c r="H42" s="285"/>
      <c r="I42" s="285"/>
      <c r="J42" s="285"/>
      <c r="K42" s="285"/>
      <c r="L42" s="285"/>
      <c r="M42" s="285"/>
    </row>
  </sheetData>
  <mergeCells count="8">
    <mergeCell ref="K2:M2"/>
    <mergeCell ref="A22:G22"/>
    <mergeCell ref="A25:J26"/>
    <mergeCell ref="A27:J27"/>
    <mergeCell ref="B2:D2"/>
    <mergeCell ref="E2:G2"/>
    <mergeCell ref="H2:J2"/>
    <mergeCell ref="A19:J1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3:G149"/>
  <sheetViews>
    <sheetView workbookViewId="0"/>
  </sheetViews>
  <sheetFormatPr defaultRowHeight="15"/>
  <cols>
    <col min="1" max="1" width="21.7109375" customWidth="1"/>
    <col min="3" max="3" width="12.5703125" customWidth="1"/>
  </cols>
  <sheetData>
    <row r="143" spans="1:7" ht="14.45" customHeight="1">
      <c r="A143" s="564" t="s">
        <v>383</v>
      </c>
      <c r="B143" s="565"/>
      <c r="C143" s="565"/>
      <c r="D143" s="565"/>
      <c r="E143" s="565"/>
      <c r="F143" s="565"/>
      <c r="G143" s="566"/>
    </row>
    <row r="144" spans="1:7">
      <c r="A144" s="486"/>
      <c r="B144" s="487"/>
      <c r="C144" s="487"/>
      <c r="D144" s="487"/>
      <c r="E144" s="487"/>
      <c r="F144" s="487"/>
      <c r="G144" s="488"/>
    </row>
    <row r="145" spans="1:7">
      <c r="A145" s="486"/>
      <c r="B145" s="489" t="s">
        <v>251</v>
      </c>
      <c r="C145" s="489" t="s">
        <v>141</v>
      </c>
      <c r="D145" s="489" t="s">
        <v>381</v>
      </c>
      <c r="E145" s="489" t="s">
        <v>252</v>
      </c>
      <c r="F145" s="489" t="s">
        <v>187</v>
      </c>
      <c r="G145" s="490" t="s">
        <v>301</v>
      </c>
    </row>
    <row r="146" spans="1:7">
      <c r="A146" s="486" t="s">
        <v>384</v>
      </c>
      <c r="B146" s="487">
        <v>2295</v>
      </c>
      <c r="C146" s="487">
        <v>419</v>
      </c>
      <c r="D146" s="487">
        <v>65</v>
      </c>
      <c r="E146" s="487">
        <v>2687</v>
      </c>
      <c r="F146" s="487">
        <v>690</v>
      </c>
      <c r="G146" s="488">
        <v>20</v>
      </c>
    </row>
    <row r="147" spans="1:7">
      <c r="A147" s="486" t="s">
        <v>385</v>
      </c>
      <c r="B147" s="487">
        <v>13864</v>
      </c>
      <c r="C147" s="487">
        <v>417</v>
      </c>
      <c r="D147" s="487">
        <v>459</v>
      </c>
      <c r="E147" s="487">
        <v>10946</v>
      </c>
      <c r="F147" s="487">
        <v>2155</v>
      </c>
      <c r="G147" s="488">
        <v>13</v>
      </c>
    </row>
    <row r="148" spans="1:7">
      <c r="A148" s="486"/>
      <c r="B148" s="487"/>
      <c r="C148" s="487"/>
      <c r="D148" s="487"/>
      <c r="E148" s="487"/>
      <c r="F148" s="487"/>
      <c r="G148" s="488"/>
    </row>
    <row r="149" spans="1:7">
      <c r="A149" s="491" t="s">
        <v>382</v>
      </c>
      <c r="B149" s="492">
        <f t="shared" ref="B149:G149" si="0">(B147*1000)/(B146*8670)</f>
        <v>0.69676569846187864</v>
      </c>
      <c r="C149" s="492">
        <f t="shared" si="0"/>
        <v>0.11478970361133363</v>
      </c>
      <c r="D149" s="492">
        <f t="shared" si="0"/>
        <v>0.81447963800904977</v>
      </c>
      <c r="E149" s="492">
        <f t="shared" si="0"/>
        <v>0.46986022237875646</v>
      </c>
      <c r="F149" s="492">
        <f t="shared" si="0"/>
        <v>0.36022934322919281</v>
      </c>
      <c r="G149" s="493">
        <f t="shared" si="0"/>
        <v>7.4971164936562862E-2</v>
      </c>
    </row>
  </sheetData>
  <mergeCells count="1">
    <mergeCell ref="A143:G14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E1</vt:lpstr>
      <vt:lpstr>Table E2</vt:lpstr>
      <vt:lpstr>Table E3</vt:lpstr>
      <vt:lpstr>Table E4</vt:lpstr>
      <vt:lpstr>Table E5</vt:lpstr>
      <vt:lpstr>Table E6</vt:lpstr>
      <vt:lpstr>Table E7</vt:lpstr>
      <vt:lpstr>Table E8</vt:lpstr>
      <vt:lpstr>Generation by Fuel Charts</vt:lpstr>
      <vt:lpstr>Wind Generation</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dcterms:created xsi:type="dcterms:W3CDTF">2013-04-01T16:25:39Z</dcterms:created>
  <dcterms:modified xsi:type="dcterms:W3CDTF">2020-05-13T19:17:27Z</dcterms:modified>
</cp:coreProperties>
</file>